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1992" windowWidth="9696" windowHeight="4452"/>
  </bookViews>
  <sheets>
    <sheet name="Results" sheetId="9" r:id="rId1"/>
    <sheet name="Wheat Straw" sheetId="6" r:id="rId2"/>
    <sheet name="Corn Stalks" sheetId="7" r:id="rId3"/>
    <sheet name="Soybean Straw" sheetId="8" r:id="rId4"/>
    <sheet name="Sheet1" sheetId="10" r:id="rId5"/>
  </sheets>
  <definedNames>
    <definedName name="_xlnm.Print_Area" localSheetId="2">'Corn Stalks'!$A$1:$AH$15</definedName>
    <definedName name="_xlnm.Print_Area" localSheetId="0">Results!$A$1:$I$42</definedName>
    <definedName name="_xlnm.Print_Area" localSheetId="3">'Soybean Straw'!$A$1:$E$27</definedName>
    <definedName name="_xlnm.Print_Area" localSheetId="1">'Wheat Straw'!$A$1:$E$38</definedName>
    <definedName name="_xlnm.Print_Titles" localSheetId="2">'Corn Stalks'!$1:$5</definedName>
    <definedName name="_xlnm.Print_Titles" localSheetId="3">'Soybean Straw'!$1:$5</definedName>
    <definedName name="_xlnm.Print_Titles" localSheetId="1">'Wheat Straw'!$1:$5</definedName>
  </definedNames>
  <calcPr calcId="145621"/>
</workbook>
</file>

<file path=xl/calcChain.xml><?xml version="1.0" encoding="utf-8"?>
<calcChain xmlns="http://schemas.openxmlformats.org/spreadsheetml/2006/main">
  <c r="B19" i="8" l="1"/>
  <c r="G11" i="8"/>
  <c r="H11" i="8"/>
  <c r="O11" i="8" s="1"/>
  <c r="Q11" i="8" s="1"/>
  <c r="I11" i="8"/>
  <c r="J11" i="8"/>
  <c r="K11" i="8"/>
  <c r="L11" i="8"/>
  <c r="M11" i="8"/>
  <c r="N11" i="8"/>
  <c r="P11" i="8" s="1"/>
  <c r="U11" i="8"/>
  <c r="X11" i="8" s="1"/>
  <c r="AA11" i="8" s="1"/>
  <c r="V11" i="8"/>
  <c r="W11" i="8"/>
  <c r="Z11" i="8" s="1"/>
  <c r="AC11" i="8" s="1"/>
  <c r="Y11" i="8"/>
  <c r="AB11" i="8" s="1"/>
  <c r="AD20" i="8"/>
  <c r="AD19" i="8"/>
  <c r="W15" i="8"/>
  <c r="Z15" i="8" s="1"/>
  <c r="AC15" i="8" s="1"/>
  <c r="V15" i="8"/>
  <c r="Y15" i="8" s="1"/>
  <c r="AB15" i="8" s="1"/>
  <c r="U15" i="8"/>
  <c r="X15" i="8" s="1"/>
  <c r="AA15" i="8" s="1"/>
  <c r="E20" i="8"/>
  <c r="D20" i="8"/>
  <c r="C20" i="8"/>
  <c r="E19" i="8"/>
  <c r="D19" i="8"/>
  <c r="C19" i="8"/>
  <c r="B20" i="8"/>
  <c r="E17" i="8"/>
  <c r="D17" i="8"/>
  <c r="C17" i="8"/>
  <c r="U17" i="8" s="1"/>
  <c r="X17" i="8" s="1"/>
  <c r="F32" i="9" s="1"/>
  <c r="B17" i="8"/>
  <c r="W14" i="8"/>
  <c r="Z14" i="8" s="1"/>
  <c r="AC14" i="8" s="1"/>
  <c r="V14" i="8"/>
  <c r="Y14" i="8"/>
  <c r="AB14" i="8" s="1"/>
  <c r="G14" i="8"/>
  <c r="U14" i="8"/>
  <c r="X14" i="8" s="1"/>
  <c r="AA14" i="8" s="1"/>
  <c r="AE14" i="8" s="1"/>
  <c r="E28" i="6"/>
  <c r="D28" i="6"/>
  <c r="C28" i="6"/>
  <c r="B28" i="6"/>
  <c r="W17" i="8"/>
  <c r="Z17" i="8" s="1"/>
  <c r="V17" i="8"/>
  <c r="Y17" i="8"/>
  <c r="AB17" i="8" s="1"/>
  <c r="W13" i="8"/>
  <c r="Z13" i="8" s="1"/>
  <c r="AC13" i="8" s="1"/>
  <c r="V13" i="8"/>
  <c r="Y13" i="8" s="1"/>
  <c r="AB13" i="8" s="1"/>
  <c r="U13" i="8"/>
  <c r="X13" i="8" s="1"/>
  <c r="AA13" i="8" s="1"/>
  <c r="N13" i="8"/>
  <c r="P13" i="8" s="1"/>
  <c r="M13" i="8"/>
  <c r="L13" i="8"/>
  <c r="K13" i="8"/>
  <c r="J13" i="8"/>
  <c r="I13" i="8"/>
  <c r="H13" i="8"/>
  <c r="O13" i="8" s="1"/>
  <c r="Q13" i="8" s="1"/>
  <c r="G13" i="8"/>
  <c r="W12" i="8"/>
  <c r="Z12" i="8" s="1"/>
  <c r="AC12" i="8" s="1"/>
  <c r="V12" i="8"/>
  <c r="Y12" i="8" s="1"/>
  <c r="AB12" i="8" s="1"/>
  <c r="U12" i="8"/>
  <c r="X12" i="8" s="1"/>
  <c r="AA12" i="8" s="1"/>
  <c r="N12" i="8"/>
  <c r="P12" i="8" s="1"/>
  <c r="M12" i="8"/>
  <c r="L12" i="8"/>
  <c r="K12" i="8"/>
  <c r="J12" i="8"/>
  <c r="I12" i="8"/>
  <c r="H12" i="8"/>
  <c r="O12" i="8" s="1"/>
  <c r="Q12" i="8" s="1"/>
  <c r="G12" i="8"/>
  <c r="W10" i="8"/>
  <c r="Z10" i="8" s="1"/>
  <c r="AC10" i="8" s="1"/>
  <c r="V10" i="8"/>
  <c r="Y10" i="8" s="1"/>
  <c r="AB10" i="8" s="1"/>
  <c r="U10" i="8"/>
  <c r="X10" i="8" s="1"/>
  <c r="AA10" i="8" s="1"/>
  <c r="AE10" i="8" s="1"/>
  <c r="N10" i="8"/>
  <c r="P10" i="8" s="1"/>
  <c r="M10" i="8"/>
  <c r="L10" i="8"/>
  <c r="K10" i="8"/>
  <c r="J10" i="8"/>
  <c r="I10" i="8"/>
  <c r="H10" i="8"/>
  <c r="O10" i="8" s="1"/>
  <c r="Q10" i="8" s="1"/>
  <c r="G10" i="8"/>
  <c r="W9" i="8"/>
  <c r="Z9" i="8" s="1"/>
  <c r="AC9" i="8"/>
  <c r="V9" i="8"/>
  <c r="Y9" i="8"/>
  <c r="AB9" i="8" s="1"/>
  <c r="U9" i="8"/>
  <c r="X9" i="8" s="1"/>
  <c r="AA9" i="8"/>
  <c r="AE9" i="8" s="1"/>
  <c r="N9" i="8"/>
  <c r="P9" i="8" s="1"/>
  <c r="M9" i="8"/>
  <c r="L9" i="8"/>
  <c r="K9" i="8"/>
  <c r="J9" i="8"/>
  <c r="I9" i="8"/>
  <c r="H9" i="8"/>
  <c r="O9" i="8"/>
  <c r="Q9" i="8" s="1"/>
  <c r="G9" i="8"/>
  <c r="W8" i="8"/>
  <c r="Z8" i="8" s="1"/>
  <c r="AC8" i="8" s="1"/>
  <c r="V8" i="8"/>
  <c r="Y8" i="8" s="1"/>
  <c r="AB8" i="8" s="1"/>
  <c r="U8" i="8"/>
  <c r="X8" i="8" s="1"/>
  <c r="AA8" i="8" s="1"/>
  <c r="N8" i="8"/>
  <c r="P8" i="8" s="1"/>
  <c r="M8" i="8"/>
  <c r="L8" i="8"/>
  <c r="K8" i="8"/>
  <c r="J8" i="8"/>
  <c r="I8" i="8"/>
  <c r="H8" i="8"/>
  <c r="O8" i="8" s="1"/>
  <c r="Q8" i="8" s="1"/>
  <c r="G8" i="8"/>
  <c r="W7" i="8"/>
  <c r="V7" i="8"/>
  <c r="U7" i="8"/>
  <c r="N7" i="8"/>
  <c r="M7" i="8"/>
  <c r="M19" i="8" s="1"/>
  <c r="L7" i="8"/>
  <c r="L20" i="8" s="1"/>
  <c r="K7" i="8"/>
  <c r="J7" i="8"/>
  <c r="I7" i="8"/>
  <c r="I19" i="8" s="1"/>
  <c r="H7" i="8"/>
  <c r="O7" i="8" s="1"/>
  <c r="G7" i="8"/>
  <c r="G19" i="8" s="1"/>
  <c r="B12" i="7"/>
  <c r="W18" i="7"/>
  <c r="Z18" i="7" s="1"/>
  <c r="AC18" i="7" s="1"/>
  <c r="V18" i="7"/>
  <c r="Y18" i="7"/>
  <c r="AB18" i="7" s="1"/>
  <c r="U18" i="7"/>
  <c r="X18" i="7" s="1"/>
  <c r="AA18" i="7" s="1"/>
  <c r="N18" i="7"/>
  <c r="P18" i="7"/>
  <c r="M18" i="7"/>
  <c r="L18" i="7"/>
  <c r="K18" i="7"/>
  <c r="J18" i="7"/>
  <c r="I18" i="7"/>
  <c r="H18" i="7"/>
  <c r="O18" i="7" s="1"/>
  <c r="Q18" i="7"/>
  <c r="R18" i="7" s="1"/>
  <c r="G18" i="7"/>
  <c r="U10" i="7"/>
  <c r="X10" i="7" s="1"/>
  <c r="AA10" i="7" s="1"/>
  <c r="U9" i="7"/>
  <c r="U8" i="7"/>
  <c r="U14" i="7" s="1"/>
  <c r="U7" i="7"/>
  <c r="U15" i="7"/>
  <c r="E12" i="7"/>
  <c r="W12" i="7"/>
  <c r="Z12" i="7" s="1"/>
  <c r="AC12" i="7" s="1"/>
  <c r="D12" i="7"/>
  <c r="V12" i="7" s="1"/>
  <c r="Y12" i="7"/>
  <c r="C12" i="7"/>
  <c r="U12" i="7"/>
  <c r="X12" i="7" s="1"/>
  <c r="F21" i="9" s="1"/>
  <c r="AA12" i="7"/>
  <c r="E15" i="7"/>
  <c r="D15" i="7"/>
  <c r="C15" i="7"/>
  <c r="B15" i="7"/>
  <c r="E14" i="7"/>
  <c r="D14" i="7"/>
  <c r="C14" i="7"/>
  <c r="B14" i="7"/>
  <c r="W10" i="7"/>
  <c r="Z10" i="7"/>
  <c r="AC10" i="7" s="1"/>
  <c r="V10" i="7"/>
  <c r="Y10" i="7" s="1"/>
  <c r="AB10" i="7"/>
  <c r="N10" i="7"/>
  <c r="P10" i="7"/>
  <c r="M10" i="7"/>
  <c r="L10" i="7"/>
  <c r="K10" i="7"/>
  <c r="J10" i="7"/>
  <c r="I10" i="7"/>
  <c r="H10" i="7"/>
  <c r="O10" i="7" s="1"/>
  <c r="Q10" i="7"/>
  <c r="G10" i="7"/>
  <c r="W9" i="7"/>
  <c r="Z9" i="7" s="1"/>
  <c r="AC9" i="7" s="1"/>
  <c r="V9" i="7"/>
  <c r="Y9" i="7" s="1"/>
  <c r="X9" i="7"/>
  <c r="AA9" i="7" s="1"/>
  <c r="N9" i="7"/>
  <c r="P9" i="7" s="1"/>
  <c r="M9" i="7"/>
  <c r="L9" i="7"/>
  <c r="K9" i="7"/>
  <c r="J9" i="7"/>
  <c r="I9" i="7"/>
  <c r="H9" i="7"/>
  <c r="O9" i="7"/>
  <c r="Q9" i="7" s="1"/>
  <c r="G9" i="7"/>
  <c r="W8" i="7"/>
  <c r="Z8" i="7"/>
  <c r="V8" i="7"/>
  <c r="Y8" i="7"/>
  <c r="AB8" i="7" s="1"/>
  <c r="X8" i="7"/>
  <c r="AA8" i="7" s="1"/>
  <c r="AE8" i="7" s="1"/>
  <c r="N8" i="7"/>
  <c r="P8" i="7" s="1"/>
  <c r="M8" i="7"/>
  <c r="L8" i="7"/>
  <c r="K8" i="7"/>
  <c r="J8" i="7"/>
  <c r="I8" i="7"/>
  <c r="H8" i="7"/>
  <c r="O8" i="7"/>
  <c r="Q8" i="7" s="1"/>
  <c r="R8" i="7" s="1"/>
  <c r="G8" i="7"/>
  <c r="W7" i="7"/>
  <c r="V7" i="7"/>
  <c r="N7" i="7"/>
  <c r="N15" i="7" s="1"/>
  <c r="M7" i="7"/>
  <c r="M15" i="7" s="1"/>
  <c r="L7" i="7"/>
  <c r="L15" i="7" s="1"/>
  <c r="K7" i="7"/>
  <c r="K15" i="7" s="1"/>
  <c r="J7" i="7"/>
  <c r="J15" i="7" s="1"/>
  <c r="I7" i="7"/>
  <c r="I15" i="7" s="1"/>
  <c r="H7" i="7"/>
  <c r="H15" i="7" s="1"/>
  <c r="G7" i="7"/>
  <c r="G15" i="7" s="1"/>
  <c r="E31" i="6"/>
  <c r="D31" i="6"/>
  <c r="C31" i="6"/>
  <c r="B31" i="6"/>
  <c r="E30" i="6"/>
  <c r="D30" i="6"/>
  <c r="C30" i="6"/>
  <c r="B30" i="6"/>
  <c r="W28" i="6"/>
  <c r="Z28" i="6" s="1"/>
  <c r="F12" i="9" s="1"/>
  <c r="AC28" i="6"/>
  <c r="W26" i="6"/>
  <c r="Z26" i="6"/>
  <c r="AC26" i="6" s="1"/>
  <c r="W25" i="6"/>
  <c r="Z25" i="6" s="1"/>
  <c r="AC25" i="6"/>
  <c r="W24" i="6"/>
  <c r="Z24" i="6"/>
  <c r="AC24" i="6" s="1"/>
  <c r="W23" i="6"/>
  <c r="Z23" i="6" s="1"/>
  <c r="AC23" i="6"/>
  <c r="W22" i="6"/>
  <c r="Z22" i="6"/>
  <c r="AC22" i="6" s="1"/>
  <c r="W21" i="6"/>
  <c r="Z21" i="6" s="1"/>
  <c r="AC21" i="6"/>
  <c r="W20" i="6"/>
  <c r="Z20" i="6"/>
  <c r="AC20" i="6" s="1"/>
  <c r="W19" i="6"/>
  <c r="Z19" i="6" s="1"/>
  <c r="AC19" i="6"/>
  <c r="W18" i="6"/>
  <c r="Z18" i="6"/>
  <c r="AC18" i="6" s="1"/>
  <c r="W17" i="6"/>
  <c r="Z17" i="6" s="1"/>
  <c r="AC17" i="6"/>
  <c r="W16" i="6"/>
  <c r="Z16" i="6"/>
  <c r="AC16" i="6" s="1"/>
  <c r="W15" i="6"/>
  <c r="Z15" i="6" s="1"/>
  <c r="AC15" i="6"/>
  <c r="W14" i="6"/>
  <c r="Z14" i="6"/>
  <c r="AC14" i="6" s="1"/>
  <c r="W13" i="6"/>
  <c r="Z13" i="6" s="1"/>
  <c r="AC13" i="6"/>
  <c r="W12" i="6"/>
  <c r="Z12" i="6"/>
  <c r="AC12" i="6" s="1"/>
  <c r="W11" i="6"/>
  <c r="Z11" i="6" s="1"/>
  <c r="AC11" i="6"/>
  <c r="W10" i="6"/>
  <c r="Z10" i="6"/>
  <c r="AC10" i="6" s="1"/>
  <c r="W9" i="6"/>
  <c r="Z9" i="6" s="1"/>
  <c r="AC9" i="6"/>
  <c r="W8" i="6"/>
  <c r="Z8" i="6"/>
  <c r="AC8" i="6" s="1"/>
  <c r="W7" i="6"/>
  <c r="W31" i="6" s="1"/>
  <c r="V28" i="6"/>
  <c r="Y28" i="6" s="1"/>
  <c r="AB28" i="6" s="1"/>
  <c r="V26" i="6"/>
  <c r="Y26" i="6"/>
  <c r="AB26" i="6" s="1"/>
  <c r="V25" i="6"/>
  <c r="Y25" i="6" s="1"/>
  <c r="AB25" i="6" s="1"/>
  <c r="V24" i="6"/>
  <c r="Y24" i="6"/>
  <c r="AB24" i="6" s="1"/>
  <c r="V23" i="6"/>
  <c r="Y23" i="6" s="1"/>
  <c r="AB23" i="6" s="1"/>
  <c r="V22" i="6"/>
  <c r="Y22" i="6"/>
  <c r="AB22" i="6" s="1"/>
  <c r="V21" i="6"/>
  <c r="Y21" i="6" s="1"/>
  <c r="AB21" i="6" s="1"/>
  <c r="V20" i="6"/>
  <c r="Y20" i="6"/>
  <c r="AB20" i="6" s="1"/>
  <c r="V19" i="6"/>
  <c r="Y19" i="6" s="1"/>
  <c r="AB19" i="6" s="1"/>
  <c r="V18" i="6"/>
  <c r="Y18" i="6"/>
  <c r="AB18" i="6" s="1"/>
  <c r="V17" i="6"/>
  <c r="Y17" i="6" s="1"/>
  <c r="AB17" i="6" s="1"/>
  <c r="V16" i="6"/>
  <c r="Y16" i="6"/>
  <c r="AB16" i="6" s="1"/>
  <c r="V15" i="6"/>
  <c r="Y15" i="6" s="1"/>
  <c r="AB15" i="6" s="1"/>
  <c r="V14" i="6"/>
  <c r="Y14" i="6"/>
  <c r="AB14" i="6" s="1"/>
  <c r="V13" i="6"/>
  <c r="Y13" i="6" s="1"/>
  <c r="AB13" i="6" s="1"/>
  <c r="V12" i="6"/>
  <c r="Y12" i="6"/>
  <c r="AB12" i="6" s="1"/>
  <c r="V11" i="6"/>
  <c r="Y11" i="6" s="1"/>
  <c r="AB11" i="6" s="1"/>
  <c r="V10" i="6"/>
  <c r="Y10" i="6"/>
  <c r="AB10" i="6" s="1"/>
  <c r="V9" i="6"/>
  <c r="Y9" i="6" s="1"/>
  <c r="AB9" i="6" s="1"/>
  <c r="V8" i="6"/>
  <c r="Y8" i="6"/>
  <c r="AB8" i="6" s="1"/>
  <c r="V7" i="6"/>
  <c r="Y7" i="6" s="1"/>
  <c r="U28" i="6"/>
  <c r="X28" i="6" s="1"/>
  <c r="U26" i="6"/>
  <c r="X26" i="6"/>
  <c r="AA26" i="6" s="1"/>
  <c r="AE26" i="6" s="1"/>
  <c r="U25" i="6"/>
  <c r="X25" i="6"/>
  <c r="AA25" i="6" s="1"/>
  <c r="U24" i="6"/>
  <c r="X24" i="6" s="1"/>
  <c r="AA24" i="6" s="1"/>
  <c r="AE24" i="6" s="1"/>
  <c r="U23" i="6"/>
  <c r="X23" i="6"/>
  <c r="AA23" i="6" s="1"/>
  <c r="AE23" i="6" s="1"/>
  <c r="U22" i="6"/>
  <c r="X22" i="6" s="1"/>
  <c r="AA22" i="6" s="1"/>
  <c r="AE22" i="6" s="1"/>
  <c r="U21" i="6"/>
  <c r="X21" i="6"/>
  <c r="AA21" i="6" s="1"/>
  <c r="AE21" i="6" s="1"/>
  <c r="U20" i="6"/>
  <c r="X20" i="6" s="1"/>
  <c r="AA20" i="6" s="1"/>
  <c r="AE20" i="6" s="1"/>
  <c r="U19" i="6"/>
  <c r="X19" i="6" s="1"/>
  <c r="AA19" i="6" s="1"/>
  <c r="U18" i="6"/>
  <c r="X18" i="6" s="1"/>
  <c r="AA18" i="6" s="1"/>
  <c r="AE18" i="6" s="1"/>
  <c r="U17" i="6"/>
  <c r="X17" i="6" s="1"/>
  <c r="AA17" i="6" s="1"/>
  <c r="U16" i="6"/>
  <c r="X16" i="6"/>
  <c r="AA16" i="6" s="1"/>
  <c r="AE16" i="6" s="1"/>
  <c r="U15" i="6"/>
  <c r="X15" i="6" s="1"/>
  <c r="AA15" i="6" s="1"/>
  <c r="AE15" i="6" s="1"/>
  <c r="U14" i="6"/>
  <c r="X14" i="6"/>
  <c r="AA14" i="6" s="1"/>
  <c r="AE14" i="6" s="1"/>
  <c r="U13" i="6"/>
  <c r="X13" i="6" s="1"/>
  <c r="AA13" i="6" s="1"/>
  <c r="AE13" i="6" s="1"/>
  <c r="U12" i="6"/>
  <c r="X12" i="6"/>
  <c r="AA12" i="6" s="1"/>
  <c r="AE12" i="6" s="1"/>
  <c r="U11" i="6"/>
  <c r="X11" i="6" s="1"/>
  <c r="AA11" i="6" s="1"/>
  <c r="AE11" i="6" s="1"/>
  <c r="U10" i="6"/>
  <c r="X10" i="6"/>
  <c r="AA10" i="6" s="1"/>
  <c r="AE10" i="6" s="1"/>
  <c r="U9" i="6"/>
  <c r="X9" i="6" s="1"/>
  <c r="AA9" i="6" s="1"/>
  <c r="AE9" i="6" s="1"/>
  <c r="U8" i="6"/>
  <c r="X8" i="6"/>
  <c r="U7" i="6"/>
  <c r="U31" i="6"/>
  <c r="G24" i="6"/>
  <c r="H24" i="6"/>
  <c r="I24" i="6"/>
  <c r="J24" i="6"/>
  <c r="K24" i="6"/>
  <c r="L24" i="6"/>
  <c r="M24" i="6"/>
  <c r="O24" i="6"/>
  <c r="Q24" i="6" s="1"/>
  <c r="R24" i="6" s="1"/>
  <c r="N24" i="6"/>
  <c r="P24" i="6"/>
  <c r="G7" i="6"/>
  <c r="H7" i="6"/>
  <c r="H31" i="6"/>
  <c r="I7" i="6"/>
  <c r="I31" i="6"/>
  <c r="J7" i="6"/>
  <c r="J31" i="6"/>
  <c r="G9" i="6"/>
  <c r="H9" i="6"/>
  <c r="I9" i="6"/>
  <c r="J9" i="6"/>
  <c r="K9" i="6"/>
  <c r="L9" i="6"/>
  <c r="M9" i="6"/>
  <c r="O9" i="6"/>
  <c r="Q9" i="6" s="1"/>
  <c r="R9" i="6" s="1"/>
  <c r="N9" i="6"/>
  <c r="P9" i="6"/>
  <c r="G8" i="6"/>
  <c r="H8" i="6"/>
  <c r="I8" i="6"/>
  <c r="J8" i="6"/>
  <c r="K8" i="6"/>
  <c r="L8" i="6"/>
  <c r="M8" i="6"/>
  <c r="O8" i="6"/>
  <c r="Q8" i="6" s="1"/>
  <c r="R8" i="6" s="1"/>
  <c r="N8" i="6"/>
  <c r="P8" i="6" s="1"/>
  <c r="G10" i="6"/>
  <c r="G31" i="6" s="1"/>
  <c r="H10" i="6"/>
  <c r="I10" i="6"/>
  <c r="J10" i="6"/>
  <c r="G16" i="6"/>
  <c r="H16" i="6"/>
  <c r="I16" i="6"/>
  <c r="J16" i="6"/>
  <c r="K16" i="6"/>
  <c r="L16" i="6"/>
  <c r="M16" i="6"/>
  <c r="O16" i="6"/>
  <c r="Q16" i="6"/>
  <c r="R16" i="6" s="1"/>
  <c r="N16" i="6"/>
  <c r="P16" i="6"/>
  <c r="G11" i="6"/>
  <c r="H11" i="6"/>
  <c r="O11" i="6" s="1"/>
  <c r="Q11" i="6" s="1"/>
  <c r="I11" i="6"/>
  <c r="J11" i="6"/>
  <c r="G25" i="6"/>
  <c r="H25" i="6"/>
  <c r="I25" i="6"/>
  <c r="J25" i="6"/>
  <c r="K25" i="6"/>
  <c r="L25" i="6"/>
  <c r="M25" i="6"/>
  <c r="O25" i="6"/>
  <c r="Q25" i="6" s="1"/>
  <c r="R25" i="6" s="1"/>
  <c r="N25" i="6"/>
  <c r="P25" i="6" s="1"/>
  <c r="L10" i="6"/>
  <c r="M10" i="6"/>
  <c r="G12" i="6"/>
  <c r="H12" i="6"/>
  <c r="I12" i="6"/>
  <c r="J12" i="6"/>
  <c r="K7" i="6"/>
  <c r="K31" i="6" s="1"/>
  <c r="L7" i="6"/>
  <c r="L31" i="6" s="1"/>
  <c r="M7" i="6"/>
  <c r="M31" i="6" s="1"/>
  <c r="N7" i="6"/>
  <c r="P7" i="6" s="1"/>
  <c r="O7" i="6"/>
  <c r="O31" i="6" s="1"/>
  <c r="Q7" i="6"/>
  <c r="Q31" i="6" s="1"/>
  <c r="G14" i="6"/>
  <c r="H14" i="6"/>
  <c r="I14" i="6"/>
  <c r="J14" i="6"/>
  <c r="K11" i="6"/>
  <c r="L11" i="6"/>
  <c r="M11" i="6"/>
  <c r="L14" i="6"/>
  <c r="M14" i="6"/>
  <c r="N11" i="6"/>
  <c r="P11" i="6" s="1"/>
  <c r="G13" i="6"/>
  <c r="H13" i="6"/>
  <c r="I13" i="6"/>
  <c r="J13" i="6"/>
  <c r="K10" i="6"/>
  <c r="N10" i="6"/>
  <c r="O10" i="6"/>
  <c r="P10" i="6"/>
  <c r="Q10" i="6"/>
  <c r="R10" i="6" s="1"/>
  <c r="S10" i="6" s="1"/>
  <c r="T10" i="6" s="1"/>
  <c r="G15" i="6"/>
  <c r="H15" i="6"/>
  <c r="O15" i="6"/>
  <c r="Q15" i="6" s="1"/>
  <c r="I15" i="6"/>
  <c r="J15" i="6"/>
  <c r="K12" i="6"/>
  <c r="L12" i="6"/>
  <c r="M12" i="6"/>
  <c r="L15" i="6"/>
  <c r="M15" i="6"/>
  <c r="O12" i="6"/>
  <c r="Q12" i="6"/>
  <c r="R12" i="6" s="1"/>
  <c r="N12" i="6"/>
  <c r="G20" i="6"/>
  <c r="H20" i="6"/>
  <c r="I20" i="6"/>
  <c r="J20" i="6"/>
  <c r="G21" i="6"/>
  <c r="H21" i="6"/>
  <c r="I21" i="6"/>
  <c r="J21" i="6"/>
  <c r="K20" i="6"/>
  <c r="L20" i="6"/>
  <c r="M20" i="6"/>
  <c r="L21" i="6"/>
  <c r="M21" i="6"/>
  <c r="O20" i="6"/>
  <c r="Q20" i="6" s="1"/>
  <c r="N20" i="6"/>
  <c r="P20" i="6" s="1"/>
  <c r="G23" i="6"/>
  <c r="H23" i="6"/>
  <c r="I23" i="6"/>
  <c r="J23" i="6"/>
  <c r="K23" i="6"/>
  <c r="L23" i="6"/>
  <c r="M23" i="6"/>
  <c r="O23" i="6"/>
  <c r="Q23" i="6"/>
  <c r="R23" i="6" s="1"/>
  <c r="N23" i="6"/>
  <c r="P23" i="6"/>
  <c r="K13" i="6"/>
  <c r="L13" i="6"/>
  <c r="M13" i="6"/>
  <c r="N13" i="6"/>
  <c r="O13" i="6"/>
  <c r="P13" i="6"/>
  <c r="Q13" i="6"/>
  <c r="R13" i="6"/>
  <c r="S13" i="6" s="1"/>
  <c r="T13" i="6" s="1"/>
  <c r="G17" i="6"/>
  <c r="H17" i="6"/>
  <c r="O17" i="6" s="1"/>
  <c r="Q17" i="6" s="1"/>
  <c r="I17" i="6"/>
  <c r="J17" i="6"/>
  <c r="K14" i="6"/>
  <c r="N14" i="6"/>
  <c r="O14" i="6"/>
  <c r="P14" i="6"/>
  <c r="Q14" i="6"/>
  <c r="R14" i="6"/>
  <c r="S14" i="6" s="1"/>
  <c r="T14" i="6" s="1"/>
  <c r="G18" i="6"/>
  <c r="H18" i="6"/>
  <c r="I18" i="6"/>
  <c r="J18" i="6"/>
  <c r="G19" i="6"/>
  <c r="H19" i="6"/>
  <c r="O19" i="6" s="1"/>
  <c r="Q19" i="6" s="1"/>
  <c r="I19" i="6"/>
  <c r="J19" i="6"/>
  <c r="K18" i="6"/>
  <c r="L18" i="6"/>
  <c r="M18" i="6"/>
  <c r="L19" i="6"/>
  <c r="M19" i="6"/>
  <c r="O18" i="6"/>
  <c r="Q18" i="6" s="1"/>
  <c r="N18" i="6"/>
  <c r="P18" i="6" s="1"/>
  <c r="K15" i="6"/>
  <c r="N15" i="6"/>
  <c r="P15" i="6"/>
  <c r="K19" i="6"/>
  <c r="N19" i="6"/>
  <c r="P19" i="6"/>
  <c r="K17" i="6"/>
  <c r="L17" i="6"/>
  <c r="M17" i="6"/>
  <c r="N17" i="6"/>
  <c r="P17" i="6"/>
  <c r="G22" i="6"/>
  <c r="H22" i="6"/>
  <c r="O22" i="6" s="1"/>
  <c r="Q22" i="6" s="1"/>
  <c r="I22" i="6"/>
  <c r="J22" i="6"/>
  <c r="K21" i="6"/>
  <c r="L22" i="6"/>
  <c r="M22" i="6"/>
  <c r="O21" i="6"/>
  <c r="Q21" i="6" s="1"/>
  <c r="N21" i="6"/>
  <c r="P21" i="6" s="1"/>
  <c r="K22" i="6"/>
  <c r="N22" i="6"/>
  <c r="P22" i="6"/>
  <c r="G26" i="6"/>
  <c r="H26" i="6"/>
  <c r="I26" i="6"/>
  <c r="J26" i="6"/>
  <c r="K26" i="6"/>
  <c r="L26" i="6"/>
  <c r="M26" i="6"/>
  <c r="O26" i="6"/>
  <c r="Q26" i="6" s="1"/>
  <c r="N26" i="6"/>
  <c r="P26" i="6"/>
  <c r="R26" i="6" s="1"/>
  <c r="V15" i="7"/>
  <c r="Y7" i="7"/>
  <c r="Y14" i="7" s="1"/>
  <c r="Z7" i="7"/>
  <c r="Z14" i="7"/>
  <c r="N14" i="7"/>
  <c r="R19" i="6"/>
  <c r="S24" i="6"/>
  <c r="T24" i="6" s="1"/>
  <c r="AE17" i="6"/>
  <c r="AE25" i="6"/>
  <c r="Y30" i="6"/>
  <c r="X7" i="6"/>
  <c r="Z7" i="6"/>
  <c r="H30" i="6"/>
  <c r="J30" i="6"/>
  <c r="V30" i="6"/>
  <c r="G30" i="6"/>
  <c r="I30" i="6"/>
  <c r="K30" i="6"/>
  <c r="O30" i="6"/>
  <c r="U30" i="6"/>
  <c r="W30" i="6"/>
  <c r="AC7" i="7"/>
  <c r="AC14" i="7" s="1"/>
  <c r="Z30" i="6"/>
  <c r="X7" i="7"/>
  <c r="W14" i="7"/>
  <c r="V14" i="7"/>
  <c r="L14" i="7"/>
  <c r="P7" i="7"/>
  <c r="O7" i="7"/>
  <c r="O15" i="7"/>
  <c r="AC8" i="7"/>
  <c r="H14" i="7"/>
  <c r="K14" i="7"/>
  <c r="J14" i="7"/>
  <c r="AB9" i="7"/>
  <c r="AE9" i="7"/>
  <c r="S8" i="7"/>
  <c r="T8" i="7" s="1"/>
  <c r="R9" i="7"/>
  <c r="R10" i="7"/>
  <c r="Q7" i="7"/>
  <c r="AE18" i="7"/>
  <c r="S18" i="7"/>
  <c r="T18" i="7" s="1"/>
  <c r="AE10" i="7"/>
  <c r="R20" i="6"/>
  <c r="S16" i="6"/>
  <c r="T16" i="6" s="1"/>
  <c r="AA8" i="6"/>
  <c r="AE8" i="6"/>
  <c r="Q14" i="7"/>
  <c r="Q15" i="7"/>
  <c r="R7" i="6"/>
  <c r="R31" i="6" s="1"/>
  <c r="S9" i="6"/>
  <c r="T9" i="6" s="1"/>
  <c r="O14" i="7"/>
  <c r="P14" i="7"/>
  <c r="AB7" i="7"/>
  <c r="AB15" i="7" s="1"/>
  <c r="R22" i="6"/>
  <c r="S23" i="6"/>
  <c r="T23" i="6" s="1"/>
  <c r="S12" i="6"/>
  <c r="T12" i="6" s="1"/>
  <c r="R15" i="6"/>
  <c r="S8" i="6"/>
  <c r="T8" i="6" s="1"/>
  <c r="P12" i="6"/>
  <c r="R30" i="6"/>
  <c r="I20" i="8"/>
  <c r="K20" i="8"/>
  <c r="K19" i="8"/>
  <c r="M20" i="8"/>
  <c r="H19" i="8"/>
  <c r="L19" i="8"/>
  <c r="AE15" i="8"/>
  <c r="Q7" i="8"/>
  <c r="Q19" i="8" s="1"/>
  <c r="R9" i="8"/>
  <c r="H20" i="8"/>
  <c r="AA7" i="7" l="1"/>
  <c r="X14" i="7"/>
  <c r="AC7" i="6"/>
  <c r="Z31" i="6"/>
  <c r="N30" i="6"/>
  <c r="R11" i="6"/>
  <c r="S11" i="6" s="1"/>
  <c r="T11" i="6" s="1"/>
  <c r="Y31" i="6"/>
  <c r="AB7" i="6"/>
  <c r="AB14" i="7"/>
  <c r="S25" i="6"/>
  <c r="T25" i="6" s="1"/>
  <c r="AC15" i="7"/>
  <c r="Y15" i="7"/>
  <c r="X15" i="7"/>
  <c r="R7" i="7"/>
  <c r="P15" i="7"/>
  <c r="X30" i="6"/>
  <c r="AA7" i="6"/>
  <c r="X31" i="6"/>
  <c r="S26" i="6"/>
  <c r="T26" i="6" s="1"/>
  <c r="R21" i="6"/>
  <c r="S21" i="6" s="1"/>
  <c r="T21" i="6" s="1"/>
  <c r="S22" i="6"/>
  <c r="T22" i="6" s="1"/>
  <c r="R18" i="6"/>
  <c r="S18" i="6" s="1"/>
  <c r="T18" i="6" s="1"/>
  <c r="S19" i="6"/>
  <c r="T19" i="6" s="1"/>
  <c r="S17" i="6"/>
  <c r="T17" i="6" s="1"/>
  <c r="R17" i="6"/>
  <c r="N31" i="6"/>
  <c r="S20" i="6"/>
  <c r="T20" i="6" s="1"/>
  <c r="S15" i="6"/>
  <c r="T15" i="6" s="1"/>
  <c r="P31" i="6"/>
  <c r="P30" i="6"/>
  <c r="AE19" i="6"/>
  <c r="F10" i="9"/>
  <c r="AA28" i="6"/>
  <c r="AE28" i="6" s="1"/>
  <c r="AG28" i="6" s="1"/>
  <c r="S9" i="7"/>
  <c r="T9" i="7" s="1"/>
  <c r="S10" i="7"/>
  <c r="T10" i="7" s="1"/>
  <c r="F22" i="9"/>
  <c r="AB12" i="7"/>
  <c r="AE12" i="7" s="1"/>
  <c r="AG12" i="7" s="1"/>
  <c r="AC17" i="8"/>
  <c r="F34" i="9"/>
  <c r="F11" i="9"/>
  <c r="F23" i="9"/>
  <c r="R11" i="8"/>
  <c r="S11" i="8" s="1"/>
  <c r="T11" i="8" s="1"/>
  <c r="F33" i="9"/>
  <c r="F35" i="9" s="1"/>
  <c r="S7" i="6"/>
  <c r="Z15" i="7"/>
  <c r="M14" i="7"/>
  <c r="G14" i="7"/>
  <c r="I14" i="7"/>
  <c r="Q30" i="6"/>
  <c r="M30" i="6"/>
  <c r="V31" i="6"/>
  <c r="L30" i="6"/>
  <c r="W15" i="7"/>
  <c r="R8" i="8"/>
  <c r="AE12" i="8"/>
  <c r="AE11" i="8"/>
  <c r="G20" i="8"/>
  <c r="AE13" i="8"/>
  <c r="AE8" i="8"/>
  <c r="R10" i="8"/>
  <c r="S10" i="8" s="1"/>
  <c r="T10" i="8" s="1"/>
  <c r="R13" i="8"/>
  <c r="S13" i="8" s="1"/>
  <c r="T13" i="8" s="1"/>
  <c r="R12" i="8"/>
  <c r="S12" i="8" s="1"/>
  <c r="T12" i="8" s="1"/>
  <c r="Q20" i="8"/>
  <c r="O19" i="8"/>
  <c r="O20" i="8"/>
  <c r="N20" i="8"/>
  <c r="N19" i="8"/>
  <c r="P7" i="8"/>
  <c r="R7" i="8" s="1"/>
  <c r="S7" i="8" s="1"/>
  <c r="U20" i="8"/>
  <c r="X7" i="8"/>
  <c r="U19" i="8"/>
  <c r="W20" i="8"/>
  <c r="Z7" i="8"/>
  <c r="W19" i="8"/>
  <c r="S8" i="8"/>
  <c r="T8" i="8" s="1"/>
  <c r="S9" i="8"/>
  <c r="T9" i="8" s="1"/>
  <c r="J20" i="8"/>
  <c r="J19" i="8"/>
  <c r="V19" i="8"/>
  <c r="Y7" i="8"/>
  <c r="V20" i="8"/>
  <c r="AA17" i="8"/>
  <c r="AE17" i="8" s="1"/>
  <c r="AG17" i="8" s="1"/>
  <c r="F36" i="9" l="1"/>
  <c r="F39" i="9" s="1"/>
  <c r="F38" i="9"/>
  <c r="F13" i="9"/>
  <c r="F14" i="9" s="1"/>
  <c r="F17" i="9" s="1"/>
  <c r="F24" i="9"/>
  <c r="F25" i="9" s="1"/>
  <c r="F28" i="9" s="1"/>
  <c r="R14" i="7"/>
  <c r="R15" i="7"/>
  <c r="S7" i="7"/>
  <c r="S31" i="6"/>
  <c r="S30" i="6"/>
  <c r="T7" i="6"/>
  <c r="AE7" i="6"/>
  <c r="AA30" i="6"/>
  <c r="AA31" i="6"/>
  <c r="AB31" i="6"/>
  <c r="AB30" i="6"/>
  <c r="AC31" i="6"/>
  <c r="AC30" i="6"/>
  <c r="AA15" i="7"/>
  <c r="AA14" i="7"/>
  <c r="AE7" i="7"/>
  <c r="T7" i="8"/>
  <c r="S19" i="8"/>
  <c r="S20" i="8"/>
  <c r="Y20" i="8"/>
  <c r="AB7" i="8"/>
  <c r="Y19" i="8"/>
  <c r="R20" i="8"/>
  <c r="R19" i="8"/>
  <c r="Z19" i="8"/>
  <c r="Z20" i="8"/>
  <c r="AC7" i="8"/>
  <c r="X19" i="8"/>
  <c r="X20" i="8"/>
  <c r="AA7" i="8"/>
  <c r="P20" i="8"/>
  <c r="P19" i="8"/>
  <c r="F16" i="9" l="1"/>
  <c r="F27" i="9"/>
  <c r="AE15" i="7"/>
  <c r="AE14" i="7"/>
  <c r="T30" i="6"/>
  <c r="T31" i="6"/>
  <c r="AE31" i="6"/>
  <c r="AE30" i="6"/>
  <c r="S15" i="7"/>
  <c r="T7" i="7"/>
  <c r="S14" i="7"/>
  <c r="AA20" i="8"/>
  <c r="AE7" i="8"/>
  <c r="AA19" i="8"/>
  <c r="AC20" i="8"/>
  <c r="AC19" i="8"/>
  <c r="AB20" i="8"/>
  <c r="AB19" i="8"/>
  <c r="T20" i="8"/>
  <c r="T19" i="8"/>
  <c r="T14" i="7" l="1"/>
  <c r="T15" i="7"/>
  <c r="AE20" i="8"/>
  <c r="AE19" i="8"/>
</calcChain>
</file>

<file path=xl/sharedStrings.xml><?xml version="1.0" encoding="utf-8"?>
<sst xmlns="http://schemas.openxmlformats.org/spreadsheetml/2006/main" count="292" uniqueCount="71">
  <si>
    <t>Old WI CS DMI, lbs/d</t>
  </si>
  <si>
    <t>New WI DMI lbs/d</t>
  </si>
  <si>
    <t>New WI CS DMI, lbs/d</t>
  </si>
  <si>
    <t>New WI CS Percent</t>
  </si>
  <si>
    <t>New WI Milk/d lbs</t>
  </si>
  <si>
    <t>% as fed</t>
  </si>
  <si>
    <t>CP</t>
  </si>
  <si>
    <t>% of DM</t>
  </si>
  <si>
    <t>DM</t>
  </si>
  <si>
    <t>Old DMI lbs/d</t>
  </si>
  <si>
    <t>Milk per   Ton     lbs/ton</t>
  </si>
  <si>
    <t>Calc Columns</t>
  </si>
  <si>
    <t>Milk/ton calcs</t>
  </si>
  <si>
    <t>CPc</t>
  </si>
  <si>
    <t>NDFC</t>
  </si>
  <si>
    <t>NFCC</t>
  </si>
  <si>
    <t>MEC</t>
  </si>
  <si>
    <t>RFQC</t>
  </si>
  <si>
    <t>TDNRFQ</t>
  </si>
  <si>
    <t>FatC</t>
  </si>
  <si>
    <t>P</t>
  </si>
  <si>
    <t>K</t>
  </si>
  <si>
    <t>Wheat</t>
  </si>
  <si>
    <t>Straw Type</t>
  </si>
  <si>
    <r>
      <t>Nutrient</t>
    </r>
    <r>
      <rPr>
        <b/>
        <vertAlign val="superscript"/>
        <sz val="10"/>
        <rFont val="Arial"/>
        <family val="2"/>
      </rPr>
      <t>1</t>
    </r>
  </si>
  <si>
    <t>N</t>
  </si>
  <si>
    <t>%</t>
  </si>
  <si>
    <t>P2O5</t>
  </si>
  <si>
    <t>K2O</t>
  </si>
  <si>
    <t>lbs/ton</t>
  </si>
  <si>
    <t>Fertilizer Value per Ton DM</t>
  </si>
  <si>
    <t>$/ton</t>
  </si>
  <si>
    <t>Total Fert.</t>
  </si>
  <si>
    <t>Removed</t>
  </si>
  <si>
    <t>Value</t>
  </si>
  <si>
    <t>$/ton DM</t>
  </si>
  <si>
    <t>Average</t>
  </si>
  <si>
    <t>N price</t>
  </si>
  <si>
    <t>P2O5 price</t>
  </si>
  <si>
    <t>K2O price</t>
  </si>
  <si>
    <t>$/unit</t>
  </si>
  <si>
    <t>Fertilizer Value of Wheat Straw Removed from the Field</t>
  </si>
  <si>
    <t>Minimum</t>
  </si>
  <si>
    <t>Maximum</t>
  </si>
  <si>
    <t>Corn Stalks</t>
  </si>
  <si>
    <t>Fertilizer Value of Corn Stalk Bales</t>
  </si>
  <si>
    <t>Stalklage</t>
  </si>
  <si>
    <t>Large bale harvesting will be the cheapest ($24-$27/ton), chopping is next (about $30/ton), and small square bales the most expensive ($35-$45/ton).</t>
  </si>
  <si>
    <t>@ 7% moisture</t>
  </si>
  <si>
    <t>Fertilizer Value of Soybean Straw Removed from the Field</t>
  </si>
  <si>
    <t>@ 15% moisture</t>
  </si>
  <si>
    <t>@ 20% moisture</t>
  </si>
  <si>
    <t>Current fertilizer value:</t>
  </si>
  <si>
    <t>N:</t>
  </si>
  <si>
    <t>$/lb.</t>
  </si>
  <si>
    <t>Wheat straw:</t>
  </si>
  <si>
    <t>dry matter basis</t>
  </si>
  <si>
    <t>Moisture:</t>
  </si>
  <si>
    <t>/ton</t>
  </si>
  <si>
    <t>as harvested basis</t>
  </si>
  <si>
    <t>Fertilizer Equivalent Value</t>
  </si>
  <si>
    <t>Corn stalks:</t>
  </si>
  <si>
    <t>Soybean straw:</t>
  </si>
  <si>
    <t>CALCULATIING THE FERTILIZER VALUE OF HARVESTED CROP RESIDUE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</si>
  <si>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</si>
  <si>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O:</t>
    </r>
  </si>
  <si>
    <r>
      <t xml:space="preserve">Total value </t>
    </r>
    <r>
      <rPr>
        <b/>
        <sz val="10"/>
        <rFont val="Arial"/>
        <family val="2"/>
      </rPr>
      <t>including</t>
    </r>
    <r>
      <rPr>
        <sz val="10"/>
        <rFont val="Arial"/>
        <family val="2"/>
      </rPr>
      <t xml:space="preserve"> N:</t>
    </r>
  </si>
  <si>
    <r>
      <t xml:space="preserve">Total value </t>
    </r>
    <r>
      <rPr>
        <b/>
        <sz val="10"/>
        <rFont val="Arial"/>
        <family val="2"/>
      </rPr>
      <t>excluding</t>
    </r>
    <r>
      <rPr>
        <sz val="10"/>
        <rFont val="Arial"/>
        <family val="2"/>
      </rPr>
      <t xml:space="preserve"> N:</t>
    </r>
  </si>
  <si>
    <r>
      <t>Total value</t>
    </r>
    <r>
      <rPr>
        <b/>
        <sz val="10"/>
        <rFont val="Arial"/>
        <family val="2"/>
      </rPr>
      <t xml:space="preserve"> including</t>
    </r>
    <r>
      <rPr>
        <sz val="10"/>
        <rFont val="Arial"/>
        <family val="2"/>
      </rPr>
      <t xml:space="preserve"> N:</t>
    </r>
  </si>
  <si>
    <t>Mike Rankin, Crops and Soils Agent, UW Extension-Fond du Lac Co.</t>
  </si>
  <si>
    <t>Soybean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</si>
</sst>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.00"/>
  </numFmts>
  <fonts count="17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381A0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/>
    <xf numFmtId="0" fontId="0" fillId="0" borderId="0" xfId="0" applyAlignment="1" applyProtection="1">
      <protection hidden="1"/>
    </xf>
    <xf numFmtId="2" fontId="1" fillId="0" borderId="0" xfId="0" applyNumberFormat="1" applyFont="1" applyProtection="1"/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/>
    </xf>
    <xf numFmtId="2" fontId="6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</xf>
    <xf numFmtId="0" fontId="0" fillId="0" borderId="1" xfId="0" applyBorder="1" applyAlignment="1" applyProtection="1"/>
    <xf numFmtId="2" fontId="0" fillId="0" borderId="1" xfId="0" applyNumberFormat="1" applyBorder="1" applyAlignment="1" applyProtection="1"/>
    <xf numFmtId="2" fontId="4" fillId="0" borderId="1" xfId="0" applyNumberFormat="1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/>
    <xf numFmtId="0" fontId="7" fillId="0" borderId="0" xfId="0" applyFont="1" applyAlignment="1" applyProtection="1">
      <alignment horizontal="center" wrapText="1"/>
    </xf>
    <xf numFmtId="2" fontId="7" fillId="0" borderId="0" xfId="0" applyNumberFormat="1" applyFont="1" applyAlignment="1" applyProtection="1">
      <alignment horizontal="center" wrapText="1"/>
    </xf>
    <xf numFmtId="0" fontId="7" fillId="0" borderId="1" xfId="0" applyFont="1" applyBorder="1" applyAlignment="1" applyProtection="1">
      <alignment horizontal="left"/>
    </xf>
    <xf numFmtId="2" fontId="8" fillId="0" borderId="1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</xf>
    <xf numFmtId="165" fontId="0" fillId="0" borderId="0" xfId="0" applyNumberFormat="1" applyAlignment="1" applyProtection="1">
      <alignment horizontal="center"/>
    </xf>
    <xf numFmtId="0" fontId="11" fillId="0" borderId="0" xfId="0" applyFont="1" applyProtection="1"/>
    <xf numFmtId="0" fontId="7" fillId="0" borderId="0" xfId="0" applyFont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64" fontId="7" fillId="2" borderId="0" xfId="0" applyNumberFormat="1" applyFont="1" applyFill="1" applyAlignment="1" applyProtection="1">
      <alignment horizontal="center"/>
      <protection hidden="1"/>
    </xf>
    <xf numFmtId="164" fontId="7" fillId="2" borderId="0" xfId="0" applyNumberFormat="1" applyFont="1" applyFill="1" applyAlignment="1" applyProtection="1">
      <alignment horizontal="center"/>
    </xf>
    <xf numFmtId="165" fontId="7" fillId="2" borderId="0" xfId="0" applyNumberFormat="1" applyFont="1" applyFill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center"/>
    </xf>
    <xf numFmtId="165" fontId="7" fillId="0" borderId="3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164" fontId="0" fillId="3" borderId="0" xfId="0" applyNumberFormat="1" applyFill="1" applyAlignment="1" applyProtection="1">
      <alignment horizontal="center"/>
      <protection hidden="1"/>
    </xf>
    <xf numFmtId="164" fontId="0" fillId="3" borderId="0" xfId="0" applyNumberFormat="1" applyFill="1" applyAlignment="1" applyProtection="1">
      <alignment horizontal="center"/>
    </xf>
    <xf numFmtId="165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6" fillId="0" borderId="0" xfId="0" applyFont="1"/>
    <xf numFmtId="165" fontId="7" fillId="3" borderId="0" xfId="0" applyNumberFormat="1" applyFont="1" applyFill="1" applyAlignment="1" applyProtection="1">
      <alignment horizontal="center"/>
    </xf>
    <xf numFmtId="0" fontId="6" fillId="3" borderId="0" xfId="0" quotePrefix="1" applyFont="1" applyFill="1" applyAlignment="1" applyProtection="1">
      <alignment horizontal="left"/>
    </xf>
    <xf numFmtId="0" fontId="13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7" fillId="0" borderId="0" xfId="0" applyFont="1" applyAlignment="1"/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2" fontId="7" fillId="2" borderId="0" xfId="0" applyNumberFormat="1" applyFont="1" applyFill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center"/>
    </xf>
    <xf numFmtId="0" fontId="6" fillId="0" borderId="0" xfId="0" applyFont="1" applyProtection="1"/>
    <xf numFmtId="2" fontId="0" fillId="0" borderId="0" xfId="0" applyNumberForma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165" fontId="6" fillId="6" borderId="0" xfId="0" applyNumberFormat="1" applyFont="1" applyFill="1" applyAlignment="1" applyProtection="1">
      <alignment horizontal="right"/>
    </xf>
    <xf numFmtId="0" fontId="6" fillId="6" borderId="0" xfId="0" quotePrefix="1" applyFont="1" applyFill="1" applyProtection="1"/>
    <xf numFmtId="2" fontId="6" fillId="4" borderId="6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2" xfId="0" applyFont="1" applyBorder="1" applyAlignment="1" applyProtection="1">
      <alignment horizontal="center" wrapText="1"/>
    </xf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0" borderId="0" xfId="0" applyBorder="1" applyAlignment="1" applyProtection="1">
      <alignment horizontal="center"/>
    </xf>
    <xf numFmtId="0" fontId="12" fillId="5" borderId="0" xfId="0" applyFont="1" applyFill="1" applyAlignment="1" applyProtection="1">
      <alignment horizontal="left"/>
    </xf>
    <xf numFmtId="0" fontId="7" fillId="0" borderId="5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2" fontId="7" fillId="0" borderId="4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2" fontId="4" fillId="0" borderId="1" xfId="0" applyNumberFormat="1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</xf>
    <xf numFmtId="0" fontId="0" fillId="0" borderId="0" xfId="0" applyAlignment="1" applyProtection="1">
      <alignment vertical="top" wrapText="1"/>
    </xf>
    <xf numFmtId="2" fontId="4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81A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Normal="100" workbookViewId="0">
      <selection activeCell="F11" sqref="F11"/>
    </sheetView>
  </sheetViews>
  <sheetFormatPr defaultColWidth="9.109375" defaultRowHeight="13.8" x14ac:dyDescent="0.25"/>
  <cols>
    <col min="1" max="6" width="9.109375" style="58"/>
    <col min="7" max="7" width="5.44140625" style="58" customWidth="1"/>
    <col min="8" max="16384" width="9.109375" style="58"/>
  </cols>
  <sheetData>
    <row r="1" spans="1:11" x14ac:dyDescent="0.25">
      <c r="A1" s="84" t="s">
        <v>63</v>
      </c>
      <c r="B1" s="84"/>
      <c r="C1" s="84"/>
      <c r="D1" s="84"/>
      <c r="E1" s="84"/>
      <c r="F1" s="84"/>
      <c r="G1" s="84"/>
      <c r="H1" s="84"/>
      <c r="I1" s="84"/>
      <c r="J1" s="59"/>
      <c r="K1" s="53"/>
    </row>
    <row r="2" spans="1:11" x14ac:dyDescent="0.25">
      <c r="A2" s="67"/>
      <c r="B2" s="67"/>
      <c r="C2" s="67"/>
      <c r="D2" s="67"/>
      <c r="E2" s="67"/>
      <c r="F2" s="67"/>
      <c r="G2" s="67"/>
      <c r="H2" s="67"/>
      <c r="I2" s="67"/>
      <c r="J2" s="53"/>
      <c r="K2" s="53"/>
    </row>
    <row r="3" spans="1:11" x14ac:dyDescent="0.25">
      <c r="A3" s="67"/>
      <c r="B3" s="67"/>
      <c r="C3" s="67"/>
      <c r="D3" s="67"/>
      <c r="E3" s="67"/>
      <c r="F3" s="28" t="s">
        <v>54</v>
      </c>
      <c r="G3" s="67"/>
      <c r="H3" s="67"/>
      <c r="I3" s="67"/>
      <c r="J3" s="53"/>
      <c r="K3" s="53"/>
    </row>
    <row r="4" spans="1:11" x14ac:dyDescent="0.25">
      <c r="A4" s="67"/>
      <c r="B4" s="67"/>
      <c r="C4" s="67"/>
      <c r="D4" s="69" t="s">
        <v>52</v>
      </c>
      <c r="E4" s="70" t="s">
        <v>53</v>
      </c>
      <c r="F4" s="73">
        <v>0.6</v>
      </c>
      <c r="G4" s="67"/>
      <c r="H4" s="67"/>
      <c r="I4" s="67"/>
      <c r="J4" s="53"/>
      <c r="K4" s="53"/>
    </row>
    <row r="5" spans="1:11" ht="15.6" x14ac:dyDescent="0.35">
      <c r="A5" s="67"/>
      <c r="B5" s="67"/>
      <c r="C5" s="67"/>
      <c r="D5" s="67"/>
      <c r="E5" s="70" t="s">
        <v>64</v>
      </c>
      <c r="F5" s="73">
        <v>0.5</v>
      </c>
      <c r="G5" s="67"/>
      <c r="H5" s="67"/>
      <c r="I5" s="67"/>
      <c r="J5" s="53"/>
      <c r="K5" s="53"/>
    </row>
    <row r="6" spans="1:11" ht="15.6" x14ac:dyDescent="0.35">
      <c r="A6" s="67"/>
      <c r="B6" s="67"/>
      <c r="C6" s="67"/>
      <c r="D6" s="67"/>
      <c r="E6" s="70" t="s">
        <v>65</v>
      </c>
      <c r="F6" s="73">
        <v>0.55000000000000004</v>
      </c>
      <c r="G6" s="67"/>
      <c r="H6" s="67"/>
      <c r="I6" s="67"/>
      <c r="J6" s="53"/>
      <c r="K6" s="53"/>
    </row>
    <row r="7" spans="1:11" x14ac:dyDescent="0.25">
      <c r="A7" s="67"/>
      <c r="B7" s="67"/>
      <c r="C7" s="67"/>
      <c r="D7" s="67"/>
      <c r="E7" s="67"/>
      <c r="F7" s="67"/>
      <c r="G7" s="67"/>
      <c r="H7" s="67"/>
      <c r="I7" s="67"/>
      <c r="J7" s="53"/>
      <c r="K7" s="53"/>
    </row>
    <row r="8" spans="1:11" ht="14.25" customHeight="1" x14ac:dyDescent="0.25">
      <c r="A8" s="67"/>
      <c r="B8" s="67"/>
      <c r="C8" s="82" t="s">
        <v>55</v>
      </c>
      <c r="D8" s="82"/>
      <c r="E8" s="82"/>
      <c r="F8" s="82"/>
      <c r="G8" s="82"/>
      <c r="H8" s="82"/>
      <c r="I8" s="82"/>
      <c r="J8" s="53"/>
      <c r="K8" s="53"/>
    </row>
    <row r="9" spans="1:11" ht="19.5" customHeight="1" x14ac:dyDescent="0.25">
      <c r="A9" s="67"/>
      <c r="B9" s="67"/>
      <c r="C9" s="67"/>
      <c r="D9" s="67"/>
      <c r="E9" s="67"/>
      <c r="F9" s="83" t="s">
        <v>60</v>
      </c>
      <c r="G9" s="83"/>
      <c r="H9" s="83"/>
      <c r="I9" s="83"/>
      <c r="J9" s="53"/>
      <c r="K9" s="53"/>
    </row>
    <row r="10" spans="1:11" x14ac:dyDescent="0.25">
      <c r="A10" s="67"/>
      <c r="B10" s="67"/>
      <c r="C10" s="67"/>
      <c r="D10" s="67"/>
      <c r="E10" s="70" t="s">
        <v>53</v>
      </c>
      <c r="F10" s="71">
        <f>'Wheat Straw'!X28*Results!$F$4</f>
        <v>8.7504000000000008</v>
      </c>
      <c r="G10" s="72" t="s">
        <v>58</v>
      </c>
      <c r="H10" s="67" t="s">
        <v>56</v>
      </c>
      <c r="I10" s="67"/>
      <c r="J10" s="53"/>
      <c r="K10" s="53"/>
    </row>
    <row r="11" spans="1:11" ht="15.6" x14ac:dyDescent="0.35">
      <c r="A11" s="67"/>
      <c r="B11" s="67"/>
      <c r="C11" s="67"/>
      <c r="D11" s="67"/>
      <c r="E11" s="70" t="s">
        <v>64</v>
      </c>
      <c r="F11" s="71">
        <f>'Wheat Straw'!Y28*Results!$F$5</f>
        <v>3.0963302752293584</v>
      </c>
      <c r="G11" s="72" t="s">
        <v>58</v>
      </c>
      <c r="H11" s="67" t="s">
        <v>56</v>
      </c>
      <c r="I11" s="67"/>
      <c r="J11" s="53"/>
      <c r="K11" s="53"/>
    </row>
    <row r="12" spans="1:11" ht="15.6" x14ac:dyDescent="0.35">
      <c r="A12" s="67"/>
      <c r="B12" s="67"/>
      <c r="C12" s="67"/>
      <c r="D12" s="67"/>
      <c r="E12" s="70" t="s">
        <v>65</v>
      </c>
      <c r="F12" s="71">
        <f>'Wheat Straw'!Z28*Results!$F$6</f>
        <v>16.387349397590363</v>
      </c>
      <c r="G12" s="72" t="s">
        <v>58</v>
      </c>
      <c r="H12" s="67" t="s">
        <v>56</v>
      </c>
      <c r="I12" s="67"/>
      <c r="J12" s="53"/>
      <c r="K12" s="53"/>
    </row>
    <row r="13" spans="1:11" x14ac:dyDescent="0.25">
      <c r="A13" s="67"/>
      <c r="B13" s="67"/>
      <c r="C13" s="67"/>
      <c r="D13" s="67"/>
      <c r="E13" s="70" t="s">
        <v>66</v>
      </c>
      <c r="F13" s="71">
        <f>SUM(F10:F12)</f>
        <v>28.234079672819721</v>
      </c>
      <c r="G13" s="72" t="s">
        <v>58</v>
      </c>
      <c r="H13" s="67" t="s">
        <v>56</v>
      </c>
      <c r="I13" s="67"/>
      <c r="J13" s="53"/>
      <c r="K13" s="53"/>
    </row>
    <row r="14" spans="1:11" x14ac:dyDescent="0.25">
      <c r="A14" s="67"/>
      <c r="B14" s="67"/>
      <c r="C14" s="67"/>
      <c r="D14" s="67"/>
      <c r="E14" s="70" t="s">
        <v>67</v>
      </c>
      <c r="F14" s="71">
        <f>F13-F10</f>
        <v>19.483679672819719</v>
      </c>
      <c r="G14" s="72" t="s">
        <v>58</v>
      </c>
      <c r="H14" s="67" t="s">
        <v>56</v>
      </c>
      <c r="I14" s="67"/>
      <c r="J14" s="53"/>
      <c r="K14" s="53"/>
    </row>
    <row r="15" spans="1:11" x14ac:dyDescent="0.25">
      <c r="A15" s="67"/>
      <c r="B15" s="67"/>
      <c r="C15" s="67"/>
      <c r="D15" s="67"/>
      <c r="E15" s="70" t="s">
        <v>57</v>
      </c>
      <c r="F15" s="74">
        <v>7</v>
      </c>
      <c r="G15" s="67" t="s">
        <v>26</v>
      </c>
      <c r="H15" s="67"/>
      <c r="I15" s="67"/>
      <c r="J15" s="53"/>
      <c r="K15" s="53"/>
    </row>
    <row r="16" spans="1:11" x14ac:dyDescent="0.25">
      <c r="A16" s="67"/>
      <c r="B16" s="67"/>
      <c r="C16" s="67"/>
      <c r="D16" s="67"/>
      <c r="E16" s="70" t="s">
        <v>68</v>
      </c>
      <c r="F16" s="71">
        <f>F13*(100-F15)/100</f>
        <v>26.257694095722339</v>
      </c>
      <c r="G16" s="72" t="s">
        <v>58</v>
      </c>
      <c r="H16" s="67" t="s">
        <v>59</v>
      </c>
      <c r="I16" s="67"/>
      <c r="J16" s="53"/>
      <c r="K16" s="53"/>
    </row>
    <row r="17" spans="1:11" x14ac:dyDescent="0.25">
      <c r="A17" s="67"/>
      <c r="B17" s="67"/>
      <c r="C17" s="67"/>
      <c r="D17" s="67"/>
      <c r="E17" s="70" t="s">
        <v>67</v>
      </c>
      <c r="F17" s="71">
        <f>F14*(100-F15)/100</f>
        <v>18.119822095722338</v>
      </c>
      <c r="G17" s="72" t="s">
        <v>58</v>
      </c>
      <c r="H17" s="67" t="s">
        <v>59</v>
      </c>
      <c r="I17" s="67"/>
      <c r="J17" s="53"/>
      <c r="K17" s="53"/>
    </row>
    <row r="18" spans="1:1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53"/>
      <c r="K18" s="53"/>
    </row>
    <row r="19" spans="1:11" x14ac:dyDescent="0.25">
      <c r="A19" s="67"/>
      <c r="B19" s="67"/>
      <c r="C19" s="82" t="s">
        <v>61</v>
      </c>
      <c r="D19" s="82"/>
      <c r="E19" s="82"/>
      <c r="F19" s="82"/>
      <c r="G19" s="82"/>
      <c r="H19" s="82"/>
      <c r="I19" s="82"/>
      <c r="J19" s="53"/>
      <c r="K19" s="53"/>
    </row>
    <row r="20" spans="1:11" ht="19.5" customHeight="1" x14ac:dyDescent="0.25">
      <c r="A20" s="67"/>
      <c r="B20" s="67"/>
      <c r="C20" s="67"/>
      <c r="D20" s="67"/>
      <c r="E20" s="67"/>
      <c r="F20" s="83" t="s">
        <v>60</v>
      </c>
      <c r="G20" s="83"/>
      <c r="H20" s="83"/>
      <c r="I20" s="83"/>
      <c r="J20" s="53"/>
      <c r="K20" s="53"/>
    </row>
    <row r="21" spans="1:11" x14ac:dyDescent="0.25">
      <c r="A21" s="67"/>
      <c r="B21" s="67"/>
      <c r="C21" s="67"/>
      <c r="D21" s="67"/>
      <c r="E21" s="70" t="s">
        <v>53</v>
      </c>
      <c r="F21" s="71">
        <f>'Corn Stalks'!X12*Results!$F$4</f>
        <v>7.89</v>
      </c>
      <c r="G21" s="72" t="s">
        <v>58</v>
      </c>
      <c r="H21" s="67" t="s">
        <v>56</v>
      </c>
      <c r="I21" s="67"/>
      <c r="J21" s="53"/>
      <c r="K21" s="53"/>
    </row>
    <row r="22" spans="1:11" ht="15.6" x14ac:dyDescent="0.35">
      <c r="A22" s="67"/>
      <c r="B22" s="67"/>
      <c r="C22" s="67"/>
      <c r="D22" s="67"/>
      <c r="E22" s="70" t="s">
        <v>64</v>
      </c>
      <c r="F22" s="71">
        <f>'Corn Stalks'!Y12*Results!$F$5</f>
        <v>2.580275229357798</v>
      </c>
      <c r="G22" s="72" t="s">
        <v>58</v>
      </c>
      <c r="H22" s="67" t="s">
        <v>56</v>
      </c>
      <c r="I22" s="67"/>
      <c r="J22" s="53"/>
      <c r="K22" s="53"/>
    </row>
    <row r="23" spans="1:11" ht="15.6" x14ac:dyDescent="0.35">
      <c r="A23" s="67"/>
      <c r="B23" s="67"/>
      <c r="C23" s="67"/>
      <c r="D23" s="67"/>
      <c r="E23" s="70" t="s">
        <v>65</v>
      </c>
      <c r="F23" s="71">
        <f>'Corn Stalks'!Z12*Results!$F$6</f>
        <v>12.85542168674699</v>
      </c>
      <c r="G23" s="72" t="s">
        <v>58</v>
      </c>
      <c r="H23" s="67" t="s">
        <v>56</v>
      </c>
      <c r="I23" s="67"/>
      <c r="J23" s="53"/>
      <c r="K23" s="53"/>
    </row>
    <row r="24" spans="1:11" x14ac:dyDescent="0.25">
      <c r="A24" s="67"/>
      <c r="B24" s="67"/>
      <c r="C24" s="67"/>
      <c r="D24" s="67"/>
      <c r="E24" s="70" t="s">
        <v>66</v>
      </c>
      <c r="F24" s="71">
        <f>SUM(F21:F23)</f>
        <v>23.325696916104789</v>
      </c>
      <c r="G24" s="72" t="s">
        <v>58</v>
      </c>
      <c r="H24" s="67" t="s">
        <v>56</v>
      </c>
      <c r="I24" s="67"/>
      <c r="J24" s="53"/>
      <c r="K24" s="53"/>
    </row>
    <row r="25" spans="1:11" x14ac:dyDescent="0.25">
      <c r="A25" s="67"/>
      <c r="B25" s="67"/>
      <c r="C25" s="67"/>
      <c r="D25" s="67"/>
      <c r="E25" s="70" t="s">
        <v>67</v>
      </c>
      <c r="F25" s="71">
        <f>F24-F21</f>
        <v>15.435696916104789</v>
      </c>
      <c r="G25" s="72" t="s">
        <v>58</v>
      </c>
      <c r="H25" s="67" t="s">
        <v>56</v>
      </c>
      <c r="I25" s="67"/>
      <c r="J25" s="53"/>
      <c r="K25" s="53"/>
    </row>
    <row r="26" spans="1:11" x14ac:dyDescent="0.25">
      <c r="A26" s="67"/>
      <c r="B26" s="67"/>
      <c r="C26" s="67"/>
      <c r="D26" s="67"/>
      <c r="E26" s="70" t="s">
        <v>57</v>
      </c>
      <c r="F26" s="74">
        <v>20</v>
      </c>
      <c r="G26" s="67" t="s">
        <v>26</v>
      </c>
      <c r="H26" s="67"/>
      <c r="I26" s="67"/>
      <c r="J26" s="53"/>
      <c r="K26" s="53"/>
    </row>
    <row r="27" spans="1:11" x14ac:dyDescent="0.25">
      <c r="A27" s="67"/>
      <c r="B27" s="67"/>
      <c r="C27" s="67"/>
      <c r="D27" s="67"/>
      <c r="E27" s="70" t="s">
        <v>68</v>
      </c>
      <c r="F27" s="71">
        <f>F24*(100-F26)/100</f>
        <v>18.660557532883832</v>
      </c>
      <c r="G27" s="72" t="s">
        <v>58</v>
      </c>
      <c r="H27" s="67" t="s">
        <v>59</v>
      </c>
      <c r="I27" s="67"/>
      <c r="J27" s="53"/>
      <c r="K27" s="53"/>
    </row>
    <row r="28" spans="1:11" x14ac:dyDescent="0.25">
      <c r="A28" s="67"/>
      <c r="B28" s="67"/>
      <c r="C28" s="67"/>
      <c r="D28" s="67"/>
      <c r="E28" s="70" t="s">
        <v>67</v>
      </c>
      <c r="F28" s="71">
        <f>F25*(100-F26)/100</f>
        <v>12.348557532883831</v>
      </c>
      <c r="G28" s="72" t="s">
        <v>58</v>
      </c>
      <c r="H28" s="67" t="s">
        <v>59</v>
      </c>
      <c r="I28" s="67"/>
      <c r="J28" s="53"/>
      <c r="K28" s="53"/>
    </row>
    <row r="29" spans="1:11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53"/>
      <c r="K29" s="53"/>
    </row>
    <row r="30" spans="1:11" x14ac:dyDescent="0.25">
      <c r="A30" s="67"/>
      <c r="B30" s="67"/>
      <c r="C30" s="82" t="s">
        <v>62</v>
      </c>
      <c r="D30" s="82"/>
      <c r="E30" s="82"/>
      <c r="F30" s="82"/>
      <c r="G30" s="82"/>
      <c r="H30" s="82"/>
      <c r="I30" s="82"/>
      <c r="J30" s="53"/>
      <c r="K30" s="53"/>
    </row>
    <row r="31" spans="1:11" ht="20.25" customHeight="1" x14ac:dyDescent="0.25">
      <c r="A31" s="67"/>
      <c r="B31" s="67"/>
      <c r="C31" s="67"/>
      <c r="D31" s="67"/>
      <c r="E31" s="67"/>
      <c r="F31" s="83" t="s">
        <v>60</v>
      </c>
      <c r="G31" s="83"/>
      <c r="H31" s="83"/>
      <c r="I31" s="83"/>
      <c r="J31" s="53"/>
      <c r="K31" s="53"/>
    </row>
    <row r="32" spans="1:11" x14ac:dyDescent="0.25">
      <c r="A32" s="67"/>
      <c r="B32" s="67"/>
      <c r="C32" s="67"/>
      <c r="D32" s="67"/>
      <c r="E32" s="70" t="s">
        <v>53</v>
      </c>
      <c r="F32" s="71">
        <f>'Soybean Straw'!X17*Results!$F$4</f>
        <v>8.3413333333333313</v>
      </c>
      <c r="G32" s="72" t="s">
        <v>58</v>
      </c>
      <c r="H32" s="67" t="s">
        <v>56</v>
      </c>
      <c r="I32" s="67"/>
      <c r="J32" s="53"/>
      <c r="K32" s="53"/>
    </row>
    <row r="33" spans="1:11" ht="15.6" x14ac:dyDescent="0.35">
      <c r="A33" s="67"/>
      <c r="B33" s="67"/>
      <c r="C33" s="67"/>
      <c r="D33" s="67"/>
      <c r="E33" s="70" t="s">
        <v>64</v>
      </c>
      <c r="F33" s="71">
        <f>'Soybean Straw'!Y17*Results!$F$5</f>
        <v>2.1661569826707439</v>
      </c>
      <c r="G33" s="72" t="s">
        <v>58</v>
      </c>
      <c r="H33" s="67" t="s">
        <v>56</v>
      </c>
      <c r="I33" s="67"/>
      <c r="J33" s="53"/>
      <c r="K33" s="53"/>
    </row>
    <row r="34" spans="1:11" ht="15.6" x14ac:dyDescent="0.35">
      <c r="A34" s="67"/>
      <c r="B34" s="67"/>
      <c r="C34" s="67"/>
      <c r="D34" s="67"/>
      <c r="E34" s="70" t="s">
        <v>65</v>
      </c>
      <c r="F34" s="71">
        <f>'Soybean Straw'!Z17*Results!$F$6</f>
        <v>11.618473895582332</v>
      </c>
      <c r="G34" s="72" t="s">
        <v>58</v>
      </c>
      <c r="H34" s="67" t="s">
        <v>56</v>
      </c>
      <c r="I34" s="67"/>
      <c r="J34" s="53"/>
      <c r="K34" s="53"/>
    </row>
    <row r="35" spans="1:11" x14ac:dyDescent="0.25">
      <c r="A35" s="67"/>
      <c r="B35" s="67"/>
      <c r="C35" s="67"/>
      <c r="D35" s="67"/>
      <c r="E35" s="70" t="s">
        <v>66</v>
      </c>
      <c r="F35" s="71">
        <f>SUM(F32:F34)</f>
        <v>22.125964211586407</v>
      </c>
      <c r="G35" s="72" t="s">
        <v>58</v>
      </c>
      <c r="H35" s="67" t="s">
        <v>56</v>
      </c>
      <c r="I35" s="67"/>
      <c r="J35" s="53"/>
      <c r="K35" s="53"/>
    </row>
    <row r="36" spans="1:11" x14ac:dyDescent="0.25">
      <c r="A36" s="67"/>
      <c r="B36" s="67"/>
      <c r="C36" s="67"/>
      <c r="D36" s="67"/>
      <c r="E36" s="70" t="s">
        <v>67</v>
      </c>
      <c r="F36" s="71">
        <f>F35-F32</f>
        <v>13.784630878253076</v>
      </c>
      <c r="G36" s="72" t="s">
        <v>58</v>
      </c>
      <c r="H36" s="67" t="s">
        <v>56</v>
      </c>
      <c r="I36" s="67"/>
      <c r="J36" s="53"/>
      <c r="K36" s="53"/>
    </row>
    <row r="37" spans="1:11" x14ac:dyDescent="0.25">
      <c r="A37" s="67"/>
      <c r="B37" s="67"/>
      <c r="C37" s="67"/>
      <c r="D37" s="67"/>
      <c r="E37" s="70" t="s">
        <v>57</v>
      </c>
      <c r="F37" s="74">
        <v>15</v>
      </c>
      <c r="G37" s="67" t="s">
        <v>26</v>
      </c>
      <c r="H37" s="67"/>
      <c r="I37" s="67"/>
      <c r="J37" s="53"/>
      <c r="K37" s="53"/>
    </row>
    <row r="38" spans="1:11" x14ac:dyDescent="0.25">
      <c r="A38" s="67"/>
      <c r="B38" s="67"/>
      <c r="C38" s="67"/>
      <c r="D38" s="67"/>
      <c r="E38" s="70" t="s">
        <v>68</v>
      </c>
      <c r="F38" s="71">
        <f>F35*(100-F37)/100</f>
        <v>18.807069579848445</v>
      </c>
      <c r="G38" s="72" t="s">
        <v>58</v>
      </c>
      <c r="H38" s="67" t="s">
        <v>59</v>
      </c>
      <c r="I38" s="67"/>
      <c r="J38" s="53"/>
      <c r="K38" s="53"/>
    </row>
    <row r="39" spans="1:11" x14ac:dyDescent="0.25">
      <c r="A39" s="67"/>
      <c r="B39" s="67"/>
      <c r="C39" s="67"/>
      <c r="D39" s="67"/>
      <c r="E39" s="70" t="s">
        <v>67</v>
      </c>
      <c r="F39" s="71">
        <f>F36*(100-F37)/100</f>
        <v>11.716936246515115</v>
      </c>
      <c r="G39" s="72" t="s">
        <v>58</v>
      </c>
      <c r="H39" s="67" t="s">
        <v>59</v>
      </c>
      <c r="I39" s="67"/>
      <c r="J39" s="53"/>
      <c r="K39" s="53"/>
    </row>
    <row r="40" spans="1:1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x14ac:dyDescent="0.25">
      <c r="A41" s="58" t="s">
        <v>69</v>
      </c>
    </row>
  </sheetData>
  <mergeCells count="7">
    <mergeCell ref="A1:I1"/>
    <mergeCell ref="C30:I30"/>
    <mergeCell ref="F31:I31"/>
    <mergeCell ref="C8:I8"/>
    <mergeCell ref="F9:I9"/>
    <mergeCell ref="C19:I19"/>
    <mergeCell ref="F20:I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zoomScale="85" zoomScaleNormal="80" workbookViewId="0">
      <selection activeCell="AH16" sqref="AH16"/>
    </sheetView>
  </sheetViews>
  <sheetFormatPr defaultColWidth="9.109375" defaultRowHeight="13.2" x14ac:dyDescent="0.25"/>
  <cols>
    <col min="1" max="1" width="15.88671875" style="1" customWidth="1"/>
    <col min="2" max="3" width="8.6640625" style="10" customWidth="1"/>
    <col min="4" max="5" width="8.6640625" style="4" customWidth="1"/>
    <col min="6" max="6" width="4.5546875" style="4" customWidth="1"/>
    <col min="7" max="20" width="8.44140625" style="4" hidden="1" customWidth="1"/>
    <col min="21" max="21" width="8.44140625" style="4" customWidth="1"/>
    <col min="22" max="29" width="9.109375" style="2"/>
    <col min="30" max="30" width="2.33203125" style="2" customWidth="1"/>
    <col min="31" max="31" width="12" style="2" customWidth="1"/>
    <col min="32" max="32" width="9.109375" style="2"/>
    <col min="33" max="33" width="11.33203125" style="2" customWidth="1"/>
    <col min="34" max="16384" width="9.109375" style="2"/>
  </cols>
  <sheetData>
    <row r="1" spans="1:34" ht="15.9" customHeight="1" x14ac:dyDescent="0.3">
      <c r="A1" s="34" t="s">
        <v>41</v>
      </c>
      <c r="B1" s="9"/>
      <c r="C1" s="9"/>
      <c r="D1" s="13"/>
      <c r="E1" s="13"/>
    </row>
    <row r="2" spans="1:34" s="7" customFormat="1" ht="15.9" customHeight="1" thickBot="1" x14ac:dyDescent="0.3">
      <c r="A2" s="18"/>
      <c r="B2" s="19"/>
      <c r="C2" s="20"/>
      <c r="D2" s="89"/>
      <c r="E2" s="89"/>
      <c r="F2" s="8"/>
      <c r="G2" s="8" t="s">
        <v>11</v>
      </c>
      <c r="H2" s="8"/>
      <c r="I2" s="8"/>
      <c r="J2" s="8"/>
      <c r="K2" s="8"/>
      <c r="L2" s="8"/>
      <c r="M2" s="8"/>
      <c r="N2" s="8" t="s">
        <v>12</v>
      </c>
      <c r="O2" s="8"/>
      <c r="P2" s="8"/>
      <c r="Q2" s="8"/>
      <c r="R2" s="8"/>
      <c r="S2" s="8"/>
      <c r="T2" s="8"/>
      <c r="U2" s="8"/>
      <c r="AE2" s="28" t="s">
        <v>32</v>
      </c>
    </row>
    <row r="3" spans="1:34" s="7" customFormat="1" ht="20.100000000000001" customHeight="1" x14ac:dyDescent="0.25">
      <c r="A3" s="22"/>
      <c r="B3" s="85" t="s">
        <v>24</v>
      </c>
      <c r="C3" s="86"/>
      <c r="D3" s="86"/>
      <c r="E3" s="8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AA3" s="90" t="s">
        <v>30</v>
      </c>
      <c r="AB3" s="90"/>
      <c r="AC3" s="90"/>
      <c r="AE3" s="28" t="s">
        <v>34</v>
      </c>
    </row>
    <row r="4" spans="1:34" s="11" customFormat="1" ht="20.100000000000001" customHeight="1" x14ac:dyDescent="0.25">
      <c r="A4" s="23"/>
      <c r="B4" s="24" t="s">
        <v>8</v>
      </c>
      <c r="C4" s="24" t="s">
        <v>6</v>
      </c>
      <c r="D4" s="35" t="s">
        <v>20</v>
      </c>
      <c r="E4" s="35" t="s">
        <v>21</v>
      </c>
      <c r="F4" s="12"/>
      <c r="G4" s="12" t="s">
        <v>13</v>
      </c>
      <c r="H4" s="12" t="s">
        <v>14</v>
      </c>
      <c r="I4" s="12" t="s">
        <v>15</v>
      </c>
      <c r="J4" s="12" t="s">
        <v>19</v>
      </c>
      <c r="K4" s="12" t="s">
        <v>16</v>
      </c>
      <c r="L4" s="12" t="s">
        <v>17</v>
      </c>
      <c r="M4" s="12" t="s">
        <v>18</v>
      </c>
      <c r="N4" s="21" t="s">
        <v>9</v>
      </c>
      <c r="O4" s="21" t="s">
        <v>0</v>
      </c>
      <c r="P4" s="21" t="s">
        <v>1</v>
      </c>
      <c r="Q4" s="21" t="s">
        <v>2</v>
      </c>
      <c r="R4" s="21" t="s">
        <v>3</v>
      </c>
      <c r="S4" s="21" t="s">
        <v>4</v>
      </c>
      <c r="T4" s="21" t="s">
        <v>10</v>
      </c>
      <c r="U4" s="29" t="s">
        <v>25</v>
      </c>
      <c r="V4" s="23" t="s">
        <v>27</v>
      </c>
      <c r="W4" s="23" t="s">
        <v>28</v>
      </c>
      <c r="X4" s="23" t="s">
        <v>25</v>
      </c>
      <c r="Y4" s="23" t="s">
        <v>27</v>
      </c>
      <c r="Z4" s="23" t="s">
        <v>28</v>
      </c>
      <c r="AA4" s="23" t="s">
        <v>25</v>
      </c>
      <c r="AB4" s="23" t="s">
        <v>27</v>
      </c>
      <c r="AC4" s="23" t="s">
        <v>28</v>
      </c>
      <c r="AD4" s="23"/>
      <c r="AE4" s="23" t="s">
        <v>33</v>
      </c>
    </row>
    <row r="5" spans="1:34" s="17" customFormat="1" ht="20.100000000000001" customHeight="1" thickBot="1" x14ac:dyDescent="0.3">
      <c r="A5" s="25" t="s">
        <v>23</v>
      </c>
      <c r="B5" s="26" t="s">
        <v>5</v>
      </c>
      <c r="C5" s="26" t="s">
        <v>7</v>
      </c>
      <c r="D5" s="26" t="s">
        <v>7</v>
      </c>
      <c r="E5" s="26" t="s">
        <v>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6" t="s">
        <v>26</v>
      </c>
      <c r="V5" s="26" t="s">
        <v>26</v>
      </c>
      <c r="W5" s="26" t="s">
        <v>26</v>
      </c>
      <c r="X5" s="26" t="s">
        <v>29</v>
      </c>
      <c r="Y5" s="26" t="s">
        <v>29</v>
      </c>
      <c r="Z5" s="26" t="s">
        <v>29</v>
      </c>
      <c r="AA5" s="26" t="s">
        <v>31</v>
      </c>
      <c r="AB5" s="26" t="s">
        <v>31</v>
      </c>
      <c r="AC5" s="26" t="s">
        <v>31</v>
      </c>
      <c r="AD5" s="26"/>
      <c r="AE5" s="26" t="s">
        <v>35</v>
      </c>
    </row>
    <row r="6" spans="1:34" s="17" customFormat="1" ht="20.100000000000001" customHeight="1" x14ac:dyDescent="0.25">
      <c r="A6" s="14"/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AH6" s="37" t="s">
        <v>40</v>
      </c>
    </row>
    <row r="7" spans="1:34" ht="15.9" customHeight="1" x14ac:dyDescent="0.25">
      <c r="A7" s="60" t="s">
        <v>22</v>
      </c>
      <c r="B7" s="61">
        <v>93.59</v>
      </c>
      <c r="C7" s="61">
        <v>4.3</v>
      </c>
      <c r="D7" s="61">
        <v>0.09</v>
      </c>
      <c r="E7" s="61">
        <v>1.1299999999999999</v>
      </c>
      <c r="G7" s="5">
        <f t="shared" ref="G7:G26" si="0">C7*0.93</f>
        <v>3.9990000000000001</v>
      </c>
      <c r="H7" s="5" t="e">
        <f>((#REF!-3)*(#REF!/100))</f>
        <v>#REF!</v>
      </c>
      <c r="I7" s="5" t="e">
        <f>#REF!*0.98</f>
        <v>#REF!</v>
      </c>
      <c r="J7" s="5" t="e">
        <f>(0.97*(#REF!-1)*2.25)</f>
        <v>#REF!</v>
      </c>
      <c r="K7" s="5" t="e">
        <f>#REF!*2.2046</f>
        <v>#REF!</v>
      </c>
      <c r="L7" s="5" t="e">
        <f>((0.012*1350/(#REF!/100))+(#REF!-45)*0.374)/1350*100</f>
        <v>#REF!</v>
      </c>
      <c r="M7" s="5" t="e">
        <f>(#REF!*0.98)+(C7*0.93)+((#REF!-1)*0.97*2.25)+((#REF!-2.38)*(#REF!/100))-7</f>
        <v>#REF!</v>
      </c>
      <c r="N7" s="6">
        <f t="shared" ref="N7:N26" si="1">(0.0115*1350)/0.3</f>
        <v>51.75</v>
      </c>
      <c r="O7" s="6" t="e">
        <f t="shared" ref="O7:O26" si="2">(0.0086*1350)/(H7/100)</f>
        <v>#REF!</v>
      </c>
      <c r="P7" s="6" t="e">
        <f>((#REF!-58)*0.374)+N7</f>
        <v>#REF!</v>
      </c>
      <c r="Q7" s="6" t="e">
        <f>((#REF!-58)*0.374)+O7</f>
        <v>#REF!</v>
      </c>
      <c r="R7" s="6" t="e">
        <f t="shared" ref="R7:R26" si="3">Q7/P7</f>
        <v>#REF!</v>
      </c>
      <c r="S7" s="6" t="e">
        <f>((Q7*#REF!)-0.08*(613.64^0.75)*R7)/0.31</f>
        <v>#REF!</v>
      </c>
      <c r="T7" s="6" t="e">
        <f t="shared" ref="T7:T26" si="4">(S7/Q7)*2000</f>
        <v>#REF!</v>
      </c>
      <c r="U7" s="38">
        <f>C7/6.25</f>
        <v>0.68799999999999994</v>
      </c>
      <c r="V7" s="39">
        <f>D7/0.436</f>
        <v>0.20642201834862384</v>
      </c>
      <c r="W7" s="39">
        <f>E7/0.83</f>
        <v>1.36144578313253</v>
      </c>
      <c r="X7" s="39">
        <f>U7*2000/100</f>
        <v>13.76</v>
      </c>
      <c r="Y7" s="39">
        <f>V7*2000/100</f>
        <v>4.1284403669724767</v>
      </c>
      <c r="Z7" s="39">
        <f>W7*2000/100</f>
        <v>27.228915662650596</v>
      </c>
      <c r="AA7" s="33">
        <f>X7*$AH$7</f>
        <v>8.2560000000000002</v>
      </c>
      <c r="AB7" s="33">
        <f>Y7*$AH$8</f>
        <v>2.2706422018348622</v>
      </c>
      <c r="AC7" s="33">
        <f>Z7*$AH$9</f>
        <v>14.975903614457829</v>
      </c>
      <c r="AE7" s="33">
        <f>AA7+AB7+AC7</f>
        <v>25.502545816292692</v>
      </c>
      <c r="AG7" s="2" t="s">
        <v>37</v>
      </c>
      <c r="AH7" s="36">
        <v>0.6</v>
      </c>
    </row>
    <row r="8" spans="1:34" ht="15.9" customHeight="1" x14ac:dyDescent="0.25">
      <c r="A8" s="60" t="s">
        <v>22</v>
      </c>
      <c r="B8" s="61">
        <v>93.93</v>
      </c>
      <c r="C8" s="61">
        <v>3.73</v>
      </c>
      <c r="D8" s="61">
        <v>0.14000000000000001</v>
      </c>
      <c r="E8" s="61">
        <v>1.56</v>
      </c>
      <c r="G8" s="5">
        <f t="shared" si="0"/>
        <v>3.4689000000000001</v>
      </c>
      <c r="H8" s="5" t="e">
        <f>((#REF!-3)*(#REF!/100))</f>
        <v>#REF!</v>
      </c>
      <c r="I8" s="5" t="e">
        <f>#REF!*0.98</f>
        <v>#REF!</v>
      </c>
      <c r="J8" s="5" t="e">
        <f>(0.97*(#REF!-1)*2.25)</f>
        <v>#REF!</v>
      </c>
      <c r="K8" s="5" t="e">
        <f>#REF!*2.2046</f>
        <v>#REF!</v>
      </c>
      <c r="L8" s="5" t="e">
        <f>((0.012*1350/(#REF!/100))+(#REF!-45)*0.374)/1350*100</f>
        <v>#REF!</v>
      </c>
      <c r="M8" s="5" t="e">
        <f>(#REF!*0.98)+(C8*0.93)+((#REF!-1)*0.97*2.25)+((#REF!-2.38)*(#REF!/100))-7</f>
        <v>#REF!</v>
      </c>
      <c r="N8" s="6">
        <f t="shared" si="1"/>
        <v>51.75</v>
      </c>
      <c r="O8" s="6" t="e">
        <f t="shared" si="2"/>
        <v>#REF!</v>
      </c>
      <c r="P8" s="6" t="e">
        <f>((#REF!-58)*0.374)+N8</f>
        <v>#REF!</v>
      </c>
      <c r="Q8" s="6" t="e">
        <f>((#REF!-58)*0.374)+O8</f>
        <v>#REF!</v>
      </c>
      <c r="R8" s="6" t="e">
        <f t="shared" si="3"/>
        <v>#REF!</v>
      </c>
      <c r="S8" s="6" t="e">
        <f>((Q8*#REF!)-0.08*(613.64^0.75)*R8)/0.31</f>
        <v>#REF!</v>
      </c>
      <c r="T8" s="6" t="e">
        <f t="shared" si="4"/>
        <v>#REF!</v>
      </c>
      <c r="U8" s="38">
        <f t="shared" ref="U8:U28" si="5">C8/6.25</f>
        <v>0.5968</v>
      </c>
      <c r="V8" s="39">
        <f t="shared" ref="V8:V26" si="6">D8/0.436</f>
        <v>0.32110091743119268</v>
      </c>
      <c r="W8" s="39">
        <f t="shared" ref="W8:W26" si="7">E8/0.83</f>
        <v>1.8795180722891567</v>
      </c>
      <c r="X8" s="39">
        <f t="shared" ref="X8:X26" si="8">U8*2000/100</f>
        <v>11.936</v>
      </c>
      <c r="Y8" s="39">
        <f t="shared" ref="Y8:Y26" si="9">V8*2000/100</f>
        <v>6.4220183486238538</v>
      </c>
      <c r="Z8" s="39">
        <f t="shared" ref="Z8:Z26" si="10">W8*2000/100</f>
        <v>37.590361445783131</v>
      </c>
      <c r="AA8" s="33">
        <f t="shared" ref="AA8:AA26" si="11">X8*$AH$7</f>
        <v>7.1616</v>
      </c>
      <c r="AB8" s="33">
        <f t="shared" ref="AB8:AB26" si="12">Y8*$AH$8</f>
        <v>3.5321100917431201</v>
      </c>
      <c r="AC8" s="33">
        <f t="shared" ref="AC8:AC26" si="13">Z8*$AH$9</f>
        <v>20.674698795180724</v>
      </c>
      <c r="AE8" s="33">
        <f t="shared" ref="AE8:AE26" si="14">AA8+AB8+AC8</f>
        <v>31.368408886923845</v>
      </c>
      <c r="AG8" s="2" t="s">
        <v>38</v>
      </c>
      <c r="AH8" s="36">
        <v>0.55000000000000004</v>
      </c>
    </row>
    <row r="9" spans="1:34" s="3" customFormat="1" ht="15.9" customHeight="1" x14ac:dyDescent="0.25">
      <c r="A9" s="60" t="s">
        <v>22</v>
      </c>
      <c r="B9" s="61">
        <v>92.65</v>
      </c>
      <c r="C9" s="61">
        <v>3.59</v>
      </c>
      <c r="D9" s="61">
        <v>0.14000000000000001</v>
      </c>
      <c r="E9" s="61">
        <v>1.1200000000000001</v>
      </c>
      <c r="F9" s="5"/>
      <c r="G9" s="5">
        <f t="shared" si="0"/>
        <v>3.3387000000000002</v>
      </c>
      <c r="H9" s="5" t="e">
        <f>((#REF!-3)*(#REF!/100))</f>
        <v>#REF!</v>
      </c>
      <c r="I9" s="5" t="e">
        <f>#REF!*0.98</f>
        <v>#REF!</v>
      </c>
      <c r="J9" s="5" t="e">
        <f>(0.97*(#REF!-1)*2.25)</f>
        <v>#REF!</v>
      </c>
      <c r="K9" s="5" t="e">
        <f>#REF!*2.2046</f>
        <v>#REF!</v>
      </c>
      <c r="L9" s="5" t="e">
        <f>((0.012*1350/(#REF!/100))+(#REF!-45)*0.374)/1350*100</f>
        <v>#REF!</v>
      </c>
      <c r="M9" s="5" t="e">
        <f>(#REF!*0.98)+(C9*0.93)+((#REF!-1)*0.97*2.25)+((#REF!-2.38)*(#REF!/100))-7</f>
        <v>#REF!</v>
      </c>
      <c r="N9" s="6">
        <f t="shared" si="1"/>
        <v>51.75</v>
      </c>
      <c r="O9" s="6" t="e">
        <f t="shared" si="2"/>
        <v>#REF!</v>
      </c>
      <c r="P9" s="6" t="e">
        <f>((#REF!-58)*0.374)+N9</f>
        <v>#REF!</v>
      </c>
      <c r="Q9" s="6" t="e">
        <f>((#REF!-58)*0.374)+O9</f>
        <v>#REF!</v>
      </c>
      <c r="R9" s="6" t="e">
        <f t="shared" si="3"/>
        <v>#REF!</v>
      </c>
      <c r="S9" s="6" t="e">
        <f>((Q9*#REF!)-0.08*(613.64^0.75)*R9)/0.31</f>
        <v>#REF!</v>
      </c>
      <c r="T9" s="6" t="e">
        <f t="shared" si="4"/>
        <v>#REF!</v>
      </c>
      <c r="U9" s="38">
        <f t="shared" si="5"/>
        <v>0.57440000000000002</v>
      </c>
      <c r="V9" s="39">
        <f t="shared" si="6"/>
        <v>0.32110091743119268</v>
      </c>
      <c r="W9" s="39">
        <f t="shared" si="7"/>
        <v>1.3493975903614459</v>
      </c>
      <c r="X9" s="39">
        <f t="shared" si="8"/>
        <v>11.488</v>
      </c>
      <c r="Y9" s="39">
        <f t="shared" si="9"/>
        <v>6.4220183486238538</v>
      </c>
      <c r="Z9" s="39">
        <f t="shared" si="10"/>
        <v>26.987951807228921</v>
      </c>
      <c r="AA9" s="33">
        <f t="shared" si="11"/>
        <v>6.8927999999999994</v>
      </c>
      <c r="AB9" s="33">
        <f t="shared" si="12"/>
        <v>3.5321100917431201</v>
      </c>
      <c r="AC9" s="33">
        <f t="shared" si="13"/>
        <v>14.843373493975907</v>
      </c>
      <c r="AE9" s="33">
        <f t="shared" si="14"/>
        <v>25.268283585719026</v>
      </c>
      <c r="AG9" s="3" t="s">
        <v>39</v>
      </c>
      <c r="AH9" s="36">
        <v>0.55000000000000004</v>
      </c>
    </row>
    <row r="10" spans="1:34" ht="15.9" customHeight="1" x14ac:dyDescent="0.25">
      <c r="A10" s="60" t="s">
        <v>22</v>
      </c>
      <c r="B10" s="61">
        <v>93.2</v>
      </c>
      <c r="C10" s="61">
        <v>3.95</v>
      </c>
      <c r="D10" s="61">
        <v>0.08</v>
      </c>
      <c r="E10" s="61">
        <v>0.99</v>
      </c>
      <c r="G10" s="5">
        <f t="shared" si="0"/>
        <v>3.6735000000000002</v>
      </c>
      <c r="H10" s="5" t="e">
        <f>((#REF!-3)*(#REF!/100))</f>
        <v>#REF!</v>
      </c>
      <c r="I10" s="5" t="e">
        <f>#REF!*0.98</f>
        <v>#REF!</v>
      </c>
      <c r="J10" s="5" t="e">
        <f>(0.97*(#REF!-1)*2.25)</f>
        <v>#REF!</v>
      </c>
      <c r="K10" s="5" t="e">
        <f>#REF!*2.2046</f>
        <v>#REF!</v>
      </c>
      <c r="L10" s="5" t="e">
        <f>((0.012*1350/(#REF!/100))+(#REF!-45)*0.374)/1350*100</f>
        <v>#REF!</v>
      </c>
      <c r="M10" s="5" t="e">
        <f>(#REF!*0.98)+(C10*0.93)+((#REF!-1)*0.97*2.25)+((#REF!-2.38)*(#REF!/100))-7</f>
        <v>#REF!</v>
      </c>
      <c r="N10" s="6">
        <f t="shared" si="1"/>
        <v>51.75</v>
      </c>
      <c r="O10" s="6" t="e">
        <f t="shared" si="2"/>
        <v>#REF!</v>
      </c>
      <c r="P10" s="6" t="e">
        <f>((#REF!-58)*0.374)+N10</f>
        <v>#REF!</v>
      </c>
      <c r="Q10" s="6" t="e">
        <f>((#REF!-58)*0.374)+O10</f>
        <v>#REF!</v>
      </c>
      <c r="R10" s="6" t="e">
        <f t="shared" si="3"/>
        <v>#REF!</v>
      </c>
      <c r="S10" s="6" t="e">
        <f>((Q10*#REF!)-0.08*(613.64^0.75)*R10)/0.31</f>
        <v>#REF!</v>
      </c>
      <c r="T10" s="6" t="e">
        <f t="shared" si="4"/>
        <v>#REF!</v>
      </c>
      <c r="U10" s="38">
        <f t="shared" si="5"/>
        <v>0.63200000000000001</v>
      </c>
      <c r="V10" s="39">
        <f t="shared" si="6"/>
        <v>0.1834862385321101</v>
      </c>
      <c r="W10" s="39">
        <f t="shared" si="7"/>
        <v>1.1927710843373494</v>
      </c>
      <c r="X10" s="39">
        <f t="shared" si="8"/>
        <v>12.64</v>
      </c>
      <c r="Y10" s="39">
        <f t="shared" si="9"/>
        <v>3.669724770642202</v>
      </c>
      <c r="Z10" s="39">
        <f t="shared" si="10"/>
        <v>23.855421686746986</v>
      </c>
      <c r="AA10" s="33">
        <f t="shared" si="11"/>
        <v>7.5839999999999996</v>
      </c>
      <c r="AB10" s="33">
        <f t="shared" si="12"/>
        <v>2.0183486238532113</v>
      </c>
      <c r="AC10" s="33">
        <f t="shared" si="13"/>
        <v>13.120481927710843</v>
      </c>
      <c r="AE10" s="33">
        <f t="shared" si="14"/>
        <v>22.722830551564051</v>
      </c>
    </row>
    <row r="11" spans="1:34" ht="15.9" customHeight="1" x14ac:dyDescent="0.25">
      <c r="A11" s="60" t="s">
        <v>22</v>
      </c>
      <c r="B11" s="61">
        <v>92.9</v>
      </c>
      <c r="C11" s="61">
        <v>6.79</v>
      </c>
      <c r="D11" s="61">
        <v>0.17</v>
      </c>
      <c r="E11" s="61">
        <v>1.53</v>
      </c>
      <c r="G11" s="5">
        <f t="shared" si="0"/>
        <v>6.3147000000000002</v>
      </c>
      <c r="H11" s="5" t="e">
        <f>((#REF!-3)*(#REF!/100))</f>
        <v>#REF!</v>
      </c>
      <c r="I11" s="5" t="e">
        <f>#REF!*0.98</f>
        <v>#REF!</v>
      </c>
      <c r="J11" s="5" t="e">
        <f>(0.97*(#REF!-1)*2.25)</f>
        <v>#REF!</v>
      </c>
      <c r="K11" s="5" t="e">
        <f>#REF!*2.2046</f>
        <v>#REF!</v>
      </c>
      <c r="L11" s="5" t="e">
        <f>((0.012*1350/(#REF!/100))+(#REF!-45)*0.374)/1350*100</f>
        <v>#REF!</v>
      </c>
      <c r="M11" s="5" t="e">
        <f>(#REF!*0.98)+(C11*0.93)+((#REF!-1)*0.97*2.25)+((#REF!-2.38)*(#REF!/100))-7</f>
        <v>#REF!</v>
      </c>
      <c r="N11" s="6">
        <f t="shared" si="1"/>
        <v>51.75</v>
      </c>
      <c r="O11" s="6" t="e">
        <f t="shared" si="2"/>
        <v>#REF!</v>
      </c>
      <c r="P11" s="6" t="e">
        <f>((#REF!-58)*0.374)+N11</f>
        <v>#REF!</v>
      </c>
      <c r="Q11" s="6" t="e">
        <f>((#REF!-58)*0.374)+O11</f>
        <v>#REF!</v>
      </c>
      <c r="R11" s="6" t="e">
        <f t="shared" si="3"/>
        <v>#REF!</v>
      </c>
      <c r="S11" s="6" t="e">
        <f>((Q11*#REF!)-0.08*(613.64^0.75)*R11)/0.31</f>
        <v>#REF!</v>
      </c>
      <c r="T11" s="6" t="e">
        <f t="shared" si="4"/>
        <v>#REF!</v>
      </c>
      <c r="U11" s="38">
        <f t="shared" si="5"/>
        <v>1.0864</v>
      </c>
      <c r="V11" s="39">
        <f t="shared" si="6"/>
        <v>0.38990825688073399</v>
      </c>
      <c r="W11" s="39">
        <f t="shared" si="7"/>
        <v>1.8433734939759037</v>
      </c>
      <c r="X11" s="39">
        <f t="shared" si="8"/>
        <v>21.728000000000002</v>
      </c>
      <c r="Y11" s="39">
        <f t="shared" si="9"/>
        <v>7.7981651376146797</v>
      </c>
      <c r="Z11" s="39">
        <f t="shared" si="10"/>
        <v>36.867469879518069</v>
      </c>
      <c r="AA11" s="33">
        <f t="shared" si="11"/>
        <v>13.036800000000001</v>
      </c>
      <c r="AB11" s="33">
        <f t="shared" si="12"/>
        <v>4.2889908256880744</v>
      </c>
      <c r="AC11" s="33">
        <f t="shared" si="13"/>
        <v>20.277108433734938</v>
      </c>
      <c r="AE11" s="33">
        <f t="shared" si="14"/>
        <v>37.602899259423012</v>
      </c>
    </row>
    <row r="12" spans="1:34" ht="15.9" customHeight="1" x14ac:dyDescent="0.25">
      <c r="A12" s="60" t="s">
        <v>22</v>
      </c>
      <c r="B12" s="61">
        <v>93.49</v>
      </c>
      <c r="C12" s="61">
        <v>6.56</v>
      </c>
      <c r="D12" s="61">
        <v>0.13</v>
      </c>
      <c r="E12" s="61">
        <v>1.76</v>
      </c>
      <c r="G12" s="5">
        <f t="shared" si="0"/>
        <v>6.1007999999999996</v>
      </c>
      <c r="H12" s="5" t="e">
        <f>((#REF!-3)*(#REF!/100))</f>
        <v>#REF!</v>
      </c>
      <c r="I12" s="5" t="e">
        <f>#REF!*0.98</f>
        <v>#REF!</v>
      </c>
      <c r="J12" s="5" t="e">
        <f>(0.97*(#REF!-1)*2.25)</f>
        <v>#REF!</v>
      </c>
      <c r="K12" s="5" t="e">
        <f>#REF!*2.2046</f>
        <v>#REF!</v>
      </c>
      <c r="L12" s="5" t="e">
        <f>((0.012*1350/(#REF!/100))+(#REF!-45)*0.374)/1350*100</f>
        <v>#REF!</v>
      </c>
      <c r="M12" s="5" t="e">
        <f>(#REF!*0.98)+(C12*0.93)+((#REF!-1)*0.97*2.25)+((#REF!-2.38)*(#REF!/100))-7</f>
        <v>#REF!</v>
      </c>
      <c r="N12" s="6">
        <f t="shared" si="1"/>
        <v>51.75</v>
      </c>
      <c r="O12" s="6" t="e">
        <f t="shared" si="2"/>
        <v>#REF!</v>
      </c>
      <c r="P12" s="6" t="e">
        <f>((#REF!-58)*0.374)+N12</f>
        <v>#REF!</v>
      </c>
      <c r="Q12" s="6" t="e">
        <f>((#REF!-58)*0.374)+O12</f>
        <v>#REF!</v>
      </c>
      <c r="R12" s="6" t="e">
        <f t="shared" si="3"/>
        <v>#REF!</v>
      </c>
      <c r="S12" s="6" t="e">
        <f>((Q12*#REF!)-0.08*(613.64^0.75)*R12)/0.31</f>
        <v>#REF!</v>
      </c>
      <c r="T12" s="6" t="e">
        <f t="shared" si="4"/>
        <v>#REF!</v>
      </c>
      <c r="U12" s="38">
        <f t="shared" si="5"/>
        <v>1.0495999999999999</v>
      </c>
      <c r="V12" s="39">
        <f t="shared" si="6"/>
        <v>0.29816513761467889</v>
      </c>
      <c r="W12" s="39">
        <f t="shared" si="7"/>
        <v>2.1204819277108435</v>
      </c>
      <c r="X12" s="39">
        <f t="shared" si="8"/>
        <v>20.991999999999997</v>
      </c>
      <c r="Y12" s="39">
        <f t="shared" si="9"/>
        <v>5.9633027522935773</v>
      </c>
      <c r="Z12" s="39">
        <f t="shared" si="10"/>
        <v>42.409638554216869</v>
      </c>
      <c r="AA12" s="33">
        <f t="shared" si="11"/>
        <v>12.595199999999998</v>
      </c>
      <c r="AB12" s="33">
        <f t="shared" si="12"/>
        <v>3.2798165137614679</v>
      </c>
      <c r="AC12" s="33">
        <f t="shared" si="13"/>
        <v>23.325301204819279</v>
      </c>
      <c r="AE12" s="33">
        <f t="shared" si="14"/>
        <v>39.200317718580749</v>
      </c>
    </row>
    <row r="13" spans="1:34" ht="15.9" customHeight="1" x14ac:dyDescent="0.25">
      <c r="A13" s="60" t="s">
        <v>22</v>
      </c>
      <c r="B13" s="61">
        <v>93.85</v>
      </c>
      <c r="C13" s="61">
        <v>6.06</v>
      </c>
      <c r="D13" s="61">
        <v>0.17</v>
      </c>
      <c r="E13" s="61">
        <v>1.58</v>
      </c>
      <c r="G13" s="5">
        <f t="shared" si="0"/>
        <v>5.6357999999999997</v>
      </c>
      <c r="H13" s="5" t="e">
        <f>((#REF!-3)*(#REF!/100))</f>
        <v>#REF!</v>
      </c>
      <c r="I13" s="5" t="e">
        <f>#REF!*0.98</f>
        <v>#REF!</v>
      </c>
      <c r="J13" s="5" t="e">
        <f>(0.97*(#REF!-1)*2.25)</f>
        <v>#REF!</v>
      </c>
      <c r="K13" s="5" t="e">
        <f>#REF!*2.2046</f>
        <v>#REF!</v>
      </c>
      <c r="L13" s="5" t="e">
        <f>((0.012*1350/(#REF!/100))+(#REF!-45)*0.374)/1350*100</f>
        <v>#REF!</v>
      </c>
      <c r="M13" s="5" t="e">
        <f>(#REF!*0.98)+(C13*0.93)+((#REF!-1)*0.97*2.25)+((#REF!-2.38)*(#REF!/100))-7</f>
        <v>#REF!</v>
      </c>
      <c r="N13" s="6">
        <f t="shared" si="1"/>
        <v>51.75</v>
      </c>
      <c r="O13" s="6" t="e">
        <f t="shared" si="2"/>
        <v>#REF!</v>
      </c>
      <c r="P13" s="6" t="e">
        <f>((#REF!-58)*0.374)+N13</f>
        <v>#REF!</v>
      </c>
      <c r="Q13" s="6" t="e">
        <f>((#REF!-58)*0.374)+O13</f>
        <v>#REF!</v>
      </c>
      <c r="R13" s="6" t="e">
        <f t="shared" si="3"/>
        <v>#REF!</v>
      </c>
      <c r="S13" s="6" t="e">
        <f>((Q13*#REF!)-0.08*(613.64^0.75)*R13)/0.31</f>
        <v>#REF!</v>
      </c>
      <c r="T13" s="6" t="e">
        <f t="shared" si="4"/>
        <v>#REF!</v>
      </c>
      <c r="U13" s="38">
        <f t="shared" si="5"/>
        <v>0.96959999999999991</v>
      </c>
      <c r="V13" s="39">
        <f t="shared" si="6"/>
        <v>0.38990825688073399</v>
      </c>
      <c r="W13" s="39">
        <f t="shared" si="7"/>
        <v>1.9036144578313254</v>
      </c>
      <c r="X13" s="39">
        <f t="shared" si="8"/>
        <v>19.391999999999999</v>
      </c>
      <c r="Y13" s="39">
        <f t="shared" si="9"/>
        <v>7.7981651376146797</v>
      </c>
      <c r="Z13" s="39">
        <f t="shared" si="10"/>
        <v>38.07228915662651</v>
      </c>
      <c r="AA13" s="33">
        <f t="shared" si="11"/>
        <v>11.635199999999999</v>
      </c>
      <c r="AB13" s="33">
        <f t="shared" si="12"/>
        <v>4.2889908256880744</v>
      </c>
      <c r="AC13" s="33">
        <f t="shared" si="13"/>
        <v>20.939759036144583</v>
      </c>
      <c r="AE13" s="33">
        <f t="shared" si="14"/>
        <v>36.863949861832658</v>
      </c>
    </row>
    <row r="14" spans="1:34" ht="15.9" customHeight="1" x14ac:dyDescent="0.25">
      <c r="A14" s="60" t="s">
        <v>22</v>
      </c>
      <c r="B14" s="61">
        <v>92.8</v>
      </c>
      <c r="C14" s="61">
        <v>3.02</v>
      </c>
      <c r="D14" s="61">
        <v>0.1</v>
      </c>
      <c r="E14" s="61">
        <v>0.94</v>
      </c>
      <c r="G14" s="5">
        <f t="shared" si="0"/>
        <v>2.8086000000000002</v>
      </c>
      <c r="H14" s="5" t="e">
        <f>((#REF!-3)*(#REF!/100))</f>
        <v>#REF!</v>
      </c>
      <c r="I14" s="5" t="e">
        <f>#REF!*0.98</f>
        <v>#REF!</v>
      </c>
      <c r="J14" s="5" t="e">
        <f>(0.97*(#REF!-1)*2.25)</f>
        <v>#REF!</v>
      </c>
      <c r="K14" s="5" t="e">
        <f>#REF!*2.2046</f>
        <v>#REF!</v>
      </c>
      <c r="L14" s="5" t="e">
        <f>((0.012*1350/(#REF!/100))+(#REF!-45)*0.374)/1350*100</f>
        <v>#REF!</v>
      </c>
      <c r="M14" s="5" t="e">
        <f>(#REF!*0.98)+(C14*0.93)+((#REF!-1)*0.97*2.25)+((#REF!-2.38)*(#REF!/100))-7</f>
        <v>#REF!</v>
      </c>
      <c r="N14" s="6">
        <f t="shared" si="1"/>
        <v>51.75</v>
      </c>
      <c r="O14" s="6" t="e">
        <f t="shared" si="2"/>
        <v>#REF!</v>
      </c>
      <c r="P14" s="6" t="e">
        <f>((#REF!-58)*0.374)+N14</f>
        <v>#REF!</v>
      </c>
      <c r="Q14" s="6" t="e">
        <f>((#REF!-58)*0.374)+O14</f>
        <v>#REF!</v>
      </c>
      <c r="R14" s="6" t="e">
        <f t="shared" si="3"/>
        <v>#REF!</v>
      </c>
      <c r="S14" s="6" t="e">
        <f>((Q14*#REF!)-0.08*(613.64^0.75)*R14)/0.31</f>
        <v>#REF!</v>
      </c>
      <c r="T14" s="6" t="e">
        <f t="shared" si="4"/>
        <v>#REF!</v>
      </c>
      <c r="U14" s="38">
        <f t="shared" si="5"/>
        <v>0.48320000000000002</v>
      </c>
      <c r="V14" s="39">
        <f t="shared" si="6"/>
        <v>0.22935779816513763</v>
      </c>
      <c r="W14" s="39">
        <f t="shared" si="7"/>
        <v>1.1325301204819278</v>
      </c>
      <c r="X14" s="39">
        <f t="shared" si="8"/>
        <v>9.6640000000000015</v>
      </c>
      <c r="Y14" s="39">
        <f t="shared" si="9"/>
        <v>4.5871559633027523</v>
      </c>
      <c r="Z14" s="39">
        <f t="shared" si="10"/>
        <v>22.650602409638555</v>
      </c>
      <c r="AA14" s="33">
        <f t="shared" si="11"/>
        <v>5.7984000000000009</v>
      </c>
      <c r="AB14" s="33">
        <f t="shared" si="12"/>
        <v>2.522935779816514</v>
      </c>
      <c r="AC14" s="33">
        <f t="shared" si="13"/>
        <v>12.457831325301207</v>
      </c>
      <c r="AE14" s="33">
        <f t="shared" si="14"/>
        <v>20.779167105117722</v>
      </c>
    </row>
    <row r="15" spans="1:34" ht="15.9" customHeight="1" x14ac:dyDescent="0.25">
      <c r="A15" s="60" t="s">
        <v>22</v>
      </c>
      <c r="B15" s="61">
        <v>93.73</v>
      </c>
      <c r="C15" s="61">
        <v>4.4800000000000004</v>
      </c>
      <c r="D15" s="61">
        <v>0.09</v>
      </c>
      <c r="E15" s="61">
        <v>1.1499999999999999</v>
      </c>
      <c r="G15" s="5">
        <f t="shared" si="0"/>
        <v>4.1664000000000003</v>
      </c>
      <c r="H15" s="5" t="e">
        <f>((#REF!-3)*(#REF!/100))</f>
        <v>#REF!</v>
      </c>
      <c r="I15" s="5" t="e">
        <f>#REF!*0.98</f>
        <v>#REF!</v>
      </c>
      <c r="J15" s="5" t="e">
        <f>(0.97*(#REF!-1)*2.25)</f>
        <v>#REF!</v>
      </c>
      <c r="K15" s="5" t="e">
        <f>#REF!*2.2046</f>
        <v>#REF!</v>
      </c>
      <c r="L15" s="5" t="e">
        <f>((0.012*1350/(#REF!/100))+(#REF!-45)*0.374)/1350*100</f>
        <v>#REF!</v>
      </c>
      <c r="M15" s="5" t="e">
        <f>(#REF!*0.98)+(C15*0.93)+((#REF!-1)*0.97*2.25)+((#REF!-2.38)*(#REF!/100))-7</f>
        <v>#REF!</v>
      </c>
      <c r="N15" s="6">
        <f t="shared" si="1"/>
        <v>51.75</v>
      </c>
      <c r="O15" s="6" t="e">
        <f t="shared" si="2"/>
        <v>#REF!</v>
      </c>
      <c r="P15" s="6" t="e">
        <f>((#REF!-58)*0.374)+N15</f>
        <v>#REF!</v>
      </c>
      <c r="Q15" s="6" t="e">
        <f>((#REF!-58)*0.374)+O15</f>
        <v>#REF!</v>
      </c>
      <c r="R15" s="6" t="e">
        <f t="shared" si="3"/>
        <v>#REF!</v>
      </c>
      <c r="S15" s="6" t="e">
        <f>((Q15*#REF!)-0.08*(613.64^0.75)*R15)/0.31</f>
        <v>#REF!</v>
      </c>
      <c r="T15" s="6" t="e">
        <f t="shared" si="4"/>
        <v>#REF!</v>
      </c>
      <c r="U15" s="38">
        <f t="shared" si="5"/>
        <v>0.7168000000000001</v>
      </c>
      <c r="V15" s="39">
        <f t="shared" si="6"/>
        <v>0.20642201834862384</v>
      </c>
      <c r="W15" s="39">
        <f t="shared" si="7"/>
        <v>1.3855421686746987</v>
      </c>
      <c r="X15" s="39">
        <f t="shared" si="8"/>
        <v>14.336000000000002</v>
      </c>
      <c r="Y15" s="39">
        <f t="shared" si="9"/>
        <v>4.1284403669724767</v>
      </c>
      <c r="Z15" s="39">
        <f t="shared" si="10"/>
        <v>27.710843373493976</v>
      </c>
      <c r="AA15" s="33">
        <f t="shared" si="11"/>
        <v>8.6016000000000012</v>
      </c>
      <c r="AB15" s="33">
        <f t="shared" si="12"/>
        <v>2.2706422018348622</v>
      </c>
      <c r="AC15" s="33">
        <f t="shared" si="13"/>
        <v>15.240963855421688</v>
      </c>
      <c r="AE15" s="33">
        <f t="shared" si="14"/>
        <v>26.113206057256551</v>
      </c>
    </row>
    <row r="16" spans="1:34" ht="15.9" customHeight="1" x14ac:dyDescent="0.25">
      <c r="A16" s="60" t="s">
        <v>22</v>
      </c>
      <c r="B16" s="61">
        <v>94.68</v>
      </c>
      <c r="C16" s="61">
        <v>4.53</v>
      </c>
      <c r="D16" s="61">
        <v>0.11</v>
      </c>
      <c r="E16" s="61">
        <v>1.38</v>
      </c>
      <c r="G16" s="5">
        <f t="shared" si="0"/>
        <v>4.2129000000000003</v>
      </c>
      <c r="H16" s="5" t="e">
        <f>((#REF!-3)*(#REF!/100))</f>
        <v>#REF!</v>
      </c>
      <c r="I16" s="5" t="e">
        <f>#REF!*0.98</f>
        <v>#REF!</v>
      </c>
      <c r="J16" s="5" t="e">
        <f>(0.97*(#REF!-1)*2.25)</f>
        <v>#REF!</v>
      </c>
      <c r="K16" s="5" t="e">
        <f>#REF!*2.2046</f>
        <v>#REF!</v>
      </c>
      <c r="L16" s="5" t="e">
        <f>((0.012*1350/(#REF!/100))+(#REF!-45)*0.374)/1350*100</f>
        <v>#REF!</v>
      </c>
      <c r="M16" s="5" t="e">
        <f>(#REF!*0.98)+(C16*0.93)+((#REF!-1)*0.97*2.25)+((#REF!-2.38)*(#REF!/100))-7</f>
        <v>#REF!</v>
      </c>
      <c r="N16" s="6">
        <f t="shared" si="1"/>
        <v>51.75</v>
      </c>
      <c r="O16" s="6" t="e">
        <f t="shared" si="2"/>
        <v>#REF!</v>
      </c>
      <c r="P16" s="6" t="e">
        <f>((#REF!-58)*0.374)+N16</f>
        <v>#REF!</v>
      </c>
      <c r="Q16" s="6" t="e">
        <f>((#REF!-58)*0.374)+O16</f>
        <v>#REF!</v>
      </c>
      <c r="R16" s="6" t="e">
        <f t="shared" si="3"/>
        <v>#REF!</v>
      </c>
      <c r="S16" s="6" t="e">
        <f>((Q16*#REF!)-0.08*(613.64^0.75)*R16)/0.31</f>
        <v>#REF!</v>
      </c>
      <c r="T16" s="6" t="e">
        <f t="shared" si="4"/>
        <v>#REF!</v>
      </c>
      <c r="U16" s="38">
        <f t="shared" si="5"/>
        <v>0.7248</v>
      </c>
      <c r="V16" s="39">
        <f t="shared" si="6"/>
        <v>0.25229357798165136</v>
      </c>
      <c r="W16" s="39">
        <f t="shared" si="7"/>
        <v>1.6626506024096386</v>
      </c>
      <c r="X16" s="39">
        <f t="shared" si="8"/>
        <v>14.495999999999999</v>
      </c>
      <c r="Y16" s="39">
        <f t="shared" si="9"/>
        <v>5.045871559633027</v>
      </c>
      <c r="Z16" s="39">
        <f t="shared" si="10"/>
        <v>33.253012048192772</v>
      </c>
      <c r="AA16" s="33">
        <f t="shared" si="11"/>
        <v>8.6975999999999996</v>
      </c>
      <c r="AB16" s="33">
        <f t="shared" si="12"/>
        <v>2.7752293577981653</v>
      </c>
      <c r="AC16" s="33">
        <f t="shared" si="13"/>
        <v>18.289156626506028</v>
      </c>
      <c r="AE16" s="33">
        <f t="shared" si="14"/>
        <v>29.761985984304193</v>
      </c>
    </row>
    <row r="17" spans="1:35" ht="15.9" customHeight="1" x14ac:dyDescent="0.25">
      <c r="A17" s="60" t="s">
        <v>22</v>
      </c>
      <c r="B17" s="61">
        <v>94.07</v>
      </c>
      <c r="C17" s="61">
        <v>3.63</v>
      </c>
      <c r="D17" s="61">
        <v>0.13</v>
      </c>
      <c r="E17" s="61">
        <v>1.1200000000000001</v>
      </c>
      <c r="G17" s="5">
        <f t="shared" si="0"/>
        <v>3.3759000000000001</v>
      </c>
      <c r="H17" s="5" t="e">
        <f>((#REF!-3)*(#REF!/100))</f>
        <v>#REF!</v>
      </c>
      <c r="I17" s="5" t="e">
        <f>#REF!*0.98</f>
        <v>#REF!</v>
      </c>
      <c r="J17" s="5" t="e">
        <f>(0.97*(#REF!-1)*2.25)</f>
        <v>#REF!</v>
      </c>
      <c r="K17" s="5" t="e">
        <f>#REF!*2.2046</f>
        <v>#REF!</v>
      </c>
      <c r="L17" s="5" t="e">
        <f>((0.012*1350/(#REF!/100))+(#REF!-45)*0.374)/1350*100</f>
        <v>#REF!</v>
      </c>
      <c r="M17" s="5" t="e">
        <f>(#REF!*0.98)+(C17*0.93)+((#REF!-1)*0.97*2.25)+((#REF!-2.38)*(#REF!/100))-7</f>
        <v>#REF!</v>
      </c>
      <c r="N17" s="6">
        <f t="shared" si="1"/>
        <v>51.75</v>
      </c>
      <c r="O17" s="6" t="e">
        <f t="shared" si="2"/>
        <v>#REF!</v>
      </c>
      <c r="P17" s="6" t="e">
        <f>((#REF!-58)*0.374)+N17</f>
        <v>#REF!</v>
      </c>
      <c r="Q17" s="6" t="e">
        <f>((#REF!-58)*0.374)+O17</f>
        <v>#REF!</v>
      </c>
      <c r="R17" s="6" t="e">
        <f t="shared" si="3"/>
        <v>#REF!</v>
      </c>
      <c r="S17" s="6" t="e">
        <f>((Q17*#REF!)-0.08*(613.64^0.75)*R17)/0.31</f>
        <v>#REF!</v>
      </c>
      <c r="T17" s="6" t="e">
        <f t="shared" si="4"/>
        <v>#REF!</v>
      </c>
      <c r="U17" s="38">
        <f t="shared" si="5"/>
        <v>0.58079999999999998</v>
      </c>
      <c r="V17" s="39">
        <f t="shared" si="6"/>
        <v>0.29816513761467889</v>
      </c>
      <c r="W17" s="39">
        <f t="shared" si="7"/>
        <v>1.3493975903614459</v>
      </c>
      <c r="X17" s="39">
        <f t="shared" si="8"/>
        <v>11.616</v>
      </c>
      <c r="Y17" s="39">
        <f t="shared" si="9"/>
        <v>5.9633027522935773</v>
      </c>
      <c r="Z17" s="39">
        <f t="shared" si="10"/>
        <v>26.987951807228921</v>
      </c>
      <c r="AA17" s="33">
        <f t="shared" si="11"/>
        <v>6.9695999999999998</v>
      </c>
      <c r="AB17" s="33">
        <f t="shared" si="12"/>
        <v>3.2798165137614679</v>
      </c>
      <c r="AC17" s="33">
        <f t="shared" si="13"/>
        <v>14.843373493975907</v>
      </c>
      <c r="AE17" s="33">
        <f t="shared" si="14"/>
        <v>25.092790007737374</v>
      </c>
    </row>
    <row r="18" spans="1:35" ht="15.9" customHeight="1" x14ac:dyDescent="0.25">
      <c r="A18" s="60" t="s">
        <v>22</v>
      </c>
      <c r="B18" s="61">
        <v>93.44</v>
      </c>
      <c r="C18" s="61">
        <v>4.59</v>
      </c>
      <c r="D18" s="61">
        <v>0.15</v>
      </c>
      <c r="E18" s="61">
        <v>1.44</v>
      </c>
      <c r="G18" s="5">
        <f t="shared" si="0"/>
        <v>4.2686999999999999</v>
      </c>
      <c r="H18" s="5" t="e">
        <f>((#REF!-3)*(#REF!/100))</f>
        <v>#REF!</v>
      </c>
      <c r="I18" s="5" t="e">
        <f>#REF!*0.98</f>
        <v>#REF!</v>
      </c>
      <c r="J18" s="5" t="e">
        <f>(0.97*(#REF!-1)*2.25)</f>
        <v>#REF!</v>
      </c>
      <c r="K18" s="5" t="e">
        <f>#REF!*2.2046</f>
        <v>#REF!</v>
      </c>
      <c r="L18" s="5" t="e">
        <f>((0.012*1350/(#REF!/100))+(#REF!-45)*0.374)/1350*100</f>
        <v>#REF!</v>
      </c>
      <c r="M18" s="5" t="e">
        <f>(#REF!*0.98)+(C18*0.93)+((#REF!-1)*0.97*2.25)+((#REF!-2.38)*(#REF!/100))-7</f>
        <v>#REF!</v>
      </c>
      <c r="N18" s="6">
        <f t="shared" si="1"/>
        <v>51.75</v>
      </c>
      <c r="O18" s="6" t="e">
        <f t="shared" si="2"/>
        <v>#REF!</v>
      </c>
      <c r="P18" s="6" t="e">
        <f>((#REF!-58)*0.374)+N18</f>
        <v>#REF!</v>
      </c>
      <c r="Q18" s="6" t="e">
        <f>((#REF!-58)*0.374)+O18</f>
        <v>#REF!</v>
      </c>
      <c r="R18" s="6" t="e">
        <f t="shared" si="3"/>
        <v>#REF!</v>
      </c>
      <c r="S18" s="6" t="e">
        <f>((Q18*#REF!)-0.08*(613.64^0.75)*R18)/0.31</f>
        <v>#REF!</v>
      </c>
      <c r="T18" s="6" t="e">
        <f t="shared" si="4"/>
        <v>#REF!</v>
      </c>
      <c r="U18" s="38">
        <f t="shared" si="5"/>
        <v>0.73439999999999994</v>
      </c>
      <c r="V18" s="39">
        <f t="shared" si="6"/>
        <v>0.34403669724770641</v>
      </c>
      <c r="W18" s="39">
        <f t="shared" si="7"/>
        <v>1.7349397590361446</v>
      </c>
      <c r="X18" s="39">
        <f t="shared" si="8"/>
        <v>14.687999999999999</v>
      </c>
      <c r="Y18" s="39">
        <f t="shared" si="9"/>
        <v>6.8807339449541276</v>
      </c>
      <c r="Z18" s="39">
        <f t="shared" si="10"/>
        <v>34.69879518072289</v>
      </c>
      <c r="AA18" s="33">
        <f t="shared" si="11"/>
        <v>8.8127999999999993</v>
      </c>
      <c r="AB18" s="33">
        <f t="shared" si="12"/>
        <v>3.7844036697247705</v>
      </c>
      <c r="AC18" s="33">
        <f t="shared" si="13"/>
        <v>19.08433734939759</v>
      </c>
      <c r="AE18" s="33">
        <f t="shared" si="14"/>
        <v>31.68154101912236</v>
      </c>
    </row>
    <row r="19" spans="1:35" ht="15.9" customHeight="1" x14ac:dyDescent="0.25">
      <c r="A19" s="60" t="s">
        <v>22</v>
      </c>
      <c r="B19" s="61">
        <v>93.23</v>
      </c>
      <c r="C19" s="61">
        <v>3.94</v>
      </c>
      <c r="D19" s="61">
        <v>0.09</v>
      </c>
      <c r="E19" s="61">
        <v>0.85</v>
      </c>
      <c r="G19" s="5">
        <f t="shared" si="0"/>
        <v>3.6642000000000001</v>
      </c>
      <c r="H19" s="5" t="e">
        <f>((#REF!-3)*(#REF!/100))</f>
        <v>#REF!</v>
      </c>
      <c r="I19" s="5" t="e">
        <f>#REF!*0.98</f>
        <v>#REF!</v>
      </c>
      <c r="J19" s="5" t="e">
        <f>(0.97*(#REF!-1)*2.25)</f>
        <v>#REF!</v>
      </c>
      <c r="K19" s="5" t="e">
        <f>#REF!*2.2046</f>
        <v>#REF!</v>
      </c>
      <c r="L19" s="5" t="e">
        <f>((0.012*1350/(#REF!/100))+(#REF!-45)*0.374)/1350*100</f>
        <v>#REF!</v>
      </c>
      <c r="M19" s="5" t="e">
        <f>(#REF!*0.98)+(C19*0.93)+((#REF!-1)*0.97*2.25)+((#REF!-2.38)*(#REF!/100))-7</f>
        <v>#REF!</v>
      </c>
      <c r="N19" s="6">
        <f t="shared" si="1"/>
        <v>51.75</v>
      </c>
      <c r="O19" s="6" t="e">
        <f t="shared" si="2"/>
        <v>#REF!</v>
      </c>
      <c r="P19" s="6" t="e">
        <f>((#REF!-58)*0.374)+N19</f>
        <v>#REF!</v>
      </c>
      <c r="Q19" s="6" t="e">
        <f>((#REF!-58)*0.374)+O19</f>
        <v>#REF!</v>
      </c>
      <c r="R19" s="6" t="e">
        <f t="shared" si="3"/>
        <v>#REF!</v>
      </c>
      <c r="S19" s="6" t="e">
        <f>((Q19*#REF!)-0.08*(613.64^0.75)*R19)/0.31</f>
        <v>#REF!</v>
      </c>
      <c r="T19" s="6" t="e">
        <f t="shared" si="4"/>
        <v>#REF!</v>
      </c>
      <c r="U19" s="38">
        <f t="shared" si="5"/>
        <v>0.63039999999999996</v>
      </c>
      <c r="V19" s="39">
        <f t="shared" si="6"/>
        <v>0.20642201834862384</v>
      </c>
      <c r="W19" s="39">
        <f t="shared" si="7"/>
        <v>1.0240963855421688</v>
      </c>
      <c r="X19" s="39">
        <f t="shared" si="8"/>
        <v>12.607999999999999</v>
      </c>
      <c r="Y19" s="39">
        <f t="shared" si="9"/>
        <v>4.1284403669724767</v>
      </c>
      <c r="Z19" s="39">
        <f t="shared" si="10"/>
        <v>20.481927710843376</v>
      </c>
      <c r="AA19" s="33">
        <f t="shared" si="11"/>
        <v>7.5647999999999991</v>
      </c>
      <c r="AB19" s="33">
        <f t="shared" si="12"/>
        <v>2.2706422018348622</v>
      </c>
      <c r="AC19" s="33">
        <f t="shared" si="13"/>
        <v>11.265060240963857</v>
      </c>
      <c r="AE19" s="33">
        <f t="shared" si="14"/>
        <v>21.100502442798721</v>
      </c>
    </row>
    <row r="20" spans="1:35" ht="15.9" customHeight="1" x14ac:dyDescent="0.25">
      <c r="A20" s="60" t="s">
        <v>22</v>
      </c>
      <c r="B20" s="61">
        <v>94.33</v>
      </c>
      <c r="C20" s="61">
        <v>4.3600000000000003</v>
      </c>
      <c r="D20" s="61">
        <v>0.12</v>
      </c>
      <c r="E20" s="61">
        <v>0.75</v>
      </c>
      <c r="G20" s="5">
        <f t="shared" si="0"/>
        <v>4.0548000000000002</v>
      </c>
      <c r="H20" s="5" t="e">
        <f>((#REF!-3)*(#REF!/100))</f>
        <v>#REF!</v>
      </c>
      <c r="I20" s="5" t="e">
        <f>#REF!*0.98</f>
        <v>#REF!</v>
      </c>
      <c r="J20" s="5" t="e">
        <f>(0.97*(#REF!-1)*2.25)</f>
        <v>#REF!</v>
      </c>
      <c r="K20" s="5" t="e">
        <f>#REF!*2.2046</f>
        <v>#REF!</v>
      </c>
      <c r="L20" s="5" t="e">
        <f>((0.012*1350/(#REF!/100))+(#REF!-45)*0.374)/1350*100</f>
        <v>#REF!</v>
      </c>
      <c r="M20" s="5" t="e">
        <f>(#REF!*0.98)+(C20*0.93)+((#REF!-1)*0.97*2.25)+((#REF!-2.38)*(#REF!/100))-7</f>
        <v>#REF!</v>
      </c>
      <c r="N20" s="6">
        <f t="shared" si="1"/>
        <v>51.75</v>
      </c>
      <c r="O20" s="6" t="e">
        <f t="shared" si="2"/>
        <v>#REF!</v>
      </c>
      <c r="P20" s="6" t="e">
        <f>((#REF!-58)*0.374)+N20</f>
        <v>#REF!</v>
      </c>
      <c r="Q20" s="6" t="e">
        <f>((#REF!-58)*0.374)+O20</f>
        <v>#REF!</v>
      </c>
      <c r="R20" s="6" t="e">
        <f t="shared" si="3"/>
        <v>#REF!</v>
      </c>
      <c r="S20" s="6" t="e">
        <f>((Q20*#REF!)-0.08*(613.64^0.75)*R20)/0.31</f>
        <v>#REF!</v>
      </c>
      <c r="T20" s="6" t="e">
        <f t="shared" si="4"/>
        <v>#REF!</v>
      </c>
      <c r="U20" s="38">
        <f t="shared" si="5"/>
        <v>0.6976</v>
      </c>
      <c r="V20" s="39">
        <f t="shared" si="6"/>
        <v>0.27522935779816515</v>
      </c>
      <c r="W20" s="39">
        <f t="shared" si="7"/>
        <v>0.90361445783132532</v>
      </c>
      <c r="X20" s="39">
        <f t="shared" si="8"/>
        <v>13.952</v>
      </c>
      <c r="Y20" s="39">
        <f t="shared" si="9"/>
        <v>5.5045871559633035</v>
      </c>
      <c r="Z20" s="39">
        <f t="shared" si="10"/>
        <v>18.072289156626507</v>
      </c>
      <c r="AA20" s="33">
        <f t="shared" si="11"/>
        <v>8.3712</v>
      </c>
      <c r="AB20" s="33">
        <f t="shared" si="12"/>
        <v>3.027522935779817</v>
      </c>
      <c r="AC20" s="33">
        <f t="shared" si="13"/>
        <v>9.9397590361445793</v>
      </c>
      <c r="AE20" s="33">
        <f t="shared" si="14"/>
        <v>21.338481971924395</v>
      </c>
    </row>
    <row r="21" spans="1:35" ht="15.9" customHeight="1" x14ac:dyDescent="0.25">
      <c r="A21" s="60" t="s">
        <v>22</v>
      </c>
      <c r="B21" s="61">
        <v>93.96</v>
      </c>
      <c r="C21" s="61">
        <v>3.54</v>
      </c>
      <c r="D21" s="61">
        <v>0.12</v>
      </c>
      <c r="E21" s="61">
        <v>1.1100000000000001</v>
      </c>
      <c r="G21" s="5">
        <f t="shared" si="0"/>
        <v>3.2922000000000002</v>
      </c>
      <c r="H21" s="5" t="e">
        <f>((#REF!-3)*(#REF!/100))</f>
        <v>#REF!</v>
      </c>
      <c r="I21" s="5" t="e">
        <f>#REF!*0.98</f>
        <v>#REF!</v>
      </c>
      <c r="J21" s="5" t="e">
        <f>(0.97*(#REF!-1)*2.25)</f>
        <v>#REF!</v>
      </c>
      <c r="K21" s="5" t="e">
        <f>#REF!*2.2046</f>
        <v>#REF!</v>
      </c>
      <c r="L21" s="5" t="e">
        <f>((0.012*1350/(#REF!/100))+(#REF!-45)*0.374)/1350*100</f>
        <v>#REF!</v>
      </c>
      <c r="M21" s="5" t="e">
        <f>(#REF!*0.98)+(C21*0.93)+((#REF!-1)*0.97*2.25)+((#REF!-2.38)*(#REF!/100))-7</f>
        <v>#REF!</v>
      </c>
      <c r="N21" s="6">
        <f t="shared" si="1"/>
        <v>51.75</v>
      </c>
      <c r="O21" s="6" t="e">
        <f t="shared" si="2"/>
        <v>#REF!</v>
      </c>
      <c r="P21" s="6" t="e">
        <f>((#REF!-58)*0.374)+N21</f>
        <v>#REF!</v>
      </c>
      <c r="Q21" s="6" t="e">
        <f>((#REF!-58)*0.374)+O21</f>
        <v>#REF!</v>
      </c>
      <c r="R21" s="6" t="e">
        <f t="shared" si="3"/>
        <v>#REF!</v>
      </c>
      <c r="S21" s="6" t="e">
        <f>((Q21*#REF!)-0.08*(613.64^0.75)*R21)/0.31</f>
        <v>#REF!</v>
      </c>
      <c r="T21" s="6" t="e">
        <f t="shared" si="4"/>
        <v>#REF!</v>
      </c>
      <c r="U21" s="38">
        <f t="shared" si="5"/>
        <v>0.56640000000000001</v>
      </c>
      <c r="V21" s="39">
        <f t="shared" si="6"/>
        <v>0.27522935779816515</v>
      </c>
      <c r="W21" s="39">
        <f t="shared" si="7"/>
        <v>1.3373493975903616</v>
      </c>
      <c r="X21" s="39">
        <f t="shared" si="8"/>
        <v>11.327999999999999</v>
      </c>
      <c r="Y21" s="39">
        <f t="shared" si="9"/>
        <v>5.5045871559633035</v>
      </c>
      <c r="Z21" s="39">
        <f t="shared" si="10"/>
        <v>26.746987951807231</v>
      </c>
      <c r="AA21" s="33">
        <f t="shared" si="11"/>
        <v>6.7967999999999993</v>
      </c>
      <c r="AB21" s="33">
        <f t="shared" si="12"/>
        <v>3.027522935779817</v>
      </c>
      <c r="AC21" s="33">
        <f t="shared" si="13"/>
        <v>14.710843373493978</v>
      </c>
      <c r="AE21" s="33">
        <f t="shared" si="14"/>
        <v>24.535166309273794</v>
      </c>
    </row>
    <row r="22" spans="1:35" ht="15.9" customHeight="1" x14ac:dyDescent="0.25">
      <c r="A22" s="60" t="s">
        <v>22</v>
      </c>
      <c r="B22" s="61">
        <v>93.87</v>
      </c>
      <c r="C22" s="61">
        <v>4.9400000000000004</v>
      </c>
      <c r="D22" s="61">
        <v>0.14000000000000001</v>
      </c>
      <c r="E22" s="61">
        <v>1.3</v>
      </c>
      <c r="G22" s="5">
        <f t="shared" si="0"/>
        <v>4.5942000000000007</v>
      </c>
      <c r="H22" s="5" t="e">
        <f>((#REF!-3)*(#REF!/100))</f>
        <v>#REF!</v>
      </c>
      <c r="I22" s="5" t="e">
        <f>#REF!*0.98</f>
        <v>#REF!</v>
      </c>
      <c r="J22" s="5" t="e">
        <f>(0.97*(#REF!-1)*2.25)</f>
        <v>#REF!</v>
      </c>
      <c r="K22" s="5" t="e">
        <f>#REF!*2.2046</f>
        <v>#REF!</v>
      </c>
      <c r="L22" s="5" t="e">
        <f>((0.012*1350/(#REF!/100))+(#REF!-45)*0.374)/1350*100</f>
        <v>#REF!</v>
      </c>
      <c r="M22" s="5" t="e">
        <f>(#REF!*0.98)+(C22*0.93)+((#REF!-1)*0.97*2.25)+((#REF!-2.38)*(#REF!/100))-7</f>
        <v>#REF!</v>
      </c>
      <c r="N22" s="6">
        <f t="shared" si="1"/>
        <v>51.75</v>
      </c>
      <c r="O22" s="6" t="e">
        <f t="shared" si="2"/>
        <v>#REF!</v>
      </c>
      <c r="P22" s="6" t="e">
        <f>((#REF!-58)*0.374)+N22</f>
        <v>#REF!</v>
      </c>
      <c r="Q22" s="6" t="e">
        <f>((#REF!-58)*0.374)+O22</f>
        <v>#REF!</v>
      </c>
      <c r="R22" s="6" t="e">
        <f t="shared" si="3"/>
        <v>#REF!</v>
      </c>
      <c r="S22" s="6" t="e">
        <f>((Q22*#REF!)-0.08*(613.64^0.75)*R22)/0.31</f>
        <v>#REF!</v>
      </c>
      <c r="T22" s="6" t="e">
        <f t="shared" si="4"/>
        <v>#REF!</v>
      </c>
      <c r="U22" s="38">
        <f t="shared" si="5"/>
        <v>0.7904000000000001</v>
      </c>
      <c r="V22" s="39">
        <f t="shared" si="6"/>
        <v>0.32110091743119268</v>
      </c>
      <c r="W22" s="39">
        <f t="shared" si="7"/>
        <v>1.566265060240964</v>
      </c>
      <c r="X22" s="39">
        <f t="shared" si="8"/>
        <v>15.808000000000002</v>
      </c>
      <c r="Y22" s="39">
        <f t="shared" si="9"/>
        <v>6.4220183486238538</v>
      </c>
      <c r="Z22" s="39">
        <f t="shared" si="10"/>
        <v>31.325301204819279</v>
      </c>
      <c r="AA22" s="33">
        <f t="shared" si="11"/>
        <v>9.4847999999999999</v>
      </c>
      <c r="AB22" s="33">
        <f t="shared" si="12"/>
        <v>3.5321100917431201</v>
      </c>
      <c r="AC22" s="33">
        <f t="shared" si="13"/>
        <v>17.228915662650603</v>
      </c>
      <c r="AE22" s="33">
        <f t="shared" si="14"/>
        <v>30.245825754393724</v>
      </c>
    </row>
    <row r="23" spans="1:35" ht="15.9" customHeight="1" x14ac:dyDescent="0.25">
      <c r="A23" s="60" t="s">
        <v>22</v>
      </c>
      <c r="B23" s="61">
        <v>93.95</v>
      </c>
      <c r="C23" s="61">
        <v>6.62</v>
      </c>
      <c r="D23" s="61">
        <v>0.18</v>
      </c>
      <c r="E23" s="61">
        <v>2</v>
      </c>
      <c r="G23" s="5">
        <f t="shared" si="0"/>
        <v>6.1566000000000001</v>
      </c>
      <c r="H23" s="5" t="e">
        <f>((#REF!-3)*(#REF!/100))</f>
        <v>#REF!</v>
      </c>
      <c r="I23" s="5" t="e">
        <f>#REF!*0.98</f>
        <v>#REF!</v>
      </c>
      <c r="J23" s="5" t="e">
        <f>(0.97*(#REF!-1)*2.25)</f>
        <v>#REF!</v>
      </c>
      <c r="K23" s="5" t="e">
        <f>#REF!*2.2046</f>
        <v>#REF!</v>
      </c>
      <c r="L23" s="5" t="e">
        <f>((0.012*1350/(#REF!/100))+(#REF!-45)*0.374)/1350*100</f>
        <v>#REF!</v>
      </c>
      <c r="M23" s="5" t="e">
        <f>(#REF!*0.98)+(C23*0.93)+((#REF!-1)*0.97*2.25)+((#REF!-2.38)*(#REF!/100))-7</f>
        <v>#REF!</v>
      </c>
      <c r="N23" s="6">
        <f t="shared" si="1"/>
        <v>51.75</v>
      </c>
      <c r="O23" s="6" t="e">
        <f t="shared" si="2"/>
        <v>#REF!</v>
      </c>
      <c r="P23" s="6" t="e">
        <f>((#REF!-58)*0.374)+N23</f>
        <v>#REF!</v>
      </c>
      <c r="Q23" s="6" t="e">
        <f>((#REF!-58)*0.374)+O23</f>
        <v>#REF!</v>
      </c>
      <c r="R23" s="6" t="e">
        <f t="shared" si="3"/>
        <v>#REF!</v>
      </c>
      <c r="S23" s="6" t="e">
        <f>((Q23*#REF!)-0.08*(613.64^0.75)*R23)/0.31</f>
        <v>#REF!</v>
      </c>
      <c r="T23" s="6" t="e">
        <f t="shared" si="4"/>
        <v>#REF!</v>
      </c>
      <c r="U23" s="38">
        <f t="shared" si="5"/>
        <v>1.0591999999999999</v>
      </c>
      <c r="V23" s="39">
        <f t="shared" si="6"/>
        <v>0.41284403669724767</v>
      </c>
      <c r="W23" s="39">
        <f t="shared" si="7"/>
        <v>2.4096385542168677</v>
      </c>
      <c r="X23" s="39">
        <f t="shared" si="8"/>
        <v>21.183999999999997</v>
      </c>
      <c r="Y23" s="39">
        <f t="shared" si="9"/>
        <v>8.2568807339449535</v>
      </c>
      <c r="Z23" s="39">
        <f t="shared" si="10"/>
        <v>48.192771084337352</v>
      </c>
      <c r="AA23" s="33">
        <f t="shared" si="11"/>
        <v>12.710399999999998</v>
      </c>
      <c r="AB23" s="33">
        <f t="shared" si="12"/>
        <v>4.5412844036697244</v>
      </c>
      <c r="AC23" s="33">
        <f t="shared" si="13"/>
        <v>26.506024096385545</v>
      </c>
      <c r="AE23" s="33">
        <f t="shared" si="14"/>
        <v>43.757708500055266</v>
      </c>
    </row>
    <row r="24" spans="1:35" s="3" customFormat="1" ht="15.9" customHeight="1" x14ac:dyDescent="0.25">
      <c r="A24" s="60" t="s">
        <v>22</v>
      </c>
      <c r="B24" s="61">
        <v>93.81</v>
      </c>
      <c r="C24" s="61">
        <v>4.3899999999999997</v>
      </c>
      <c r="D24" s="61">
        <v>0.3</v>
      </c>
      <c r="E24" s="61">
        <v>1.52</v>
      </c>
      <c r="F24" s="5"/>
      <c r="G24" s="5">
        <f t="shared" si="0"/>
        <v>4.0827</v>
      </c>
      <c r="H24" s="5" t="e">
        <f>((#REF!-3)*(#REF!/100))</f>
        <v>#REF!</v>
      </c>
      <c r="I24" s="5" t="e">
        <f>#REF!*0.98</f>
        <v>#REF!</v>
      </c>
      <c r="J24" s="5" t="e">
        <f>(0.97*(#REF!-1)*2.25)</f>
        <v>#REF!</v>
      </c>
      <c r="K24" s="5" t="e">
        <f>#REF!*2.2046</f>
        <v>#REF!</v>
      </c>
      <c r="L24" s="5" t="e">
        <f>((0.012*1350/(#REF!/100))+(#REF!-45)*0.374)/1350*100</f>
        <v>#REF!</v>
      </c>
      <c r="M24" s="5" t="e">
        <f>(#REF!*0.98)+(C24*0.93)+((#REF!-1)*0.97*2.25)+((#REF!-2.38)*(#REF!/100))-7</f>
        <v>#REF!</v>
      </c>
      <c r="N24" s="6">
        <f t="shared" si="1"/>
        <v>51.75</v>
      </c>
      <c r="O24" s="6" t="e">
        <f t="shared" si="2"/>
        <v>#REF!</v>
      </c>
      <c r="P24" s="6" t="e">
        <f>((#REF!-58)*0.374)+N24</f>
        <v>#REF!</v>
      </c>
      <c r="Q24" s="6" t="e">
        <f>((#REF!-58)*0.374)+O24</f>
        <v>#REF!</v>
      </c>
      <c r="R24" s="6" t="e">
        <f t="shared" si="3"/>
        <v>#REF!</v>
      </c>
      <c r="S24" s="6" t="e">
        <f>((Q24*#REF!)-0.08*(613.64^0.75)*R24)/0.31</f>
        <v>#REF!</v>
      </c>
      <c r="T24" s="6" t="e">
        <f t="shared" si="4"/>
        <v>#REF!</v>
      </c>
      <c r="U24" s="38">
        <f t="shared" si="5"/>
        <v>0.70239999999999991</v>
      </c>
      <c r="V24" s="39">
        <f t="shared" si="6"/>
        <v>0.68807339449541283</v>
      </c>
      <c r="W24" s="39">
        <f t="shared" si="7"/>
        <v>1.8313253012048194</v>
      </c>
      <c r="X24" s="39">
        <f t="shared" si="8"/>
        <v>14.047999999999996</v>
      </c>
      <c r="Y24" s="39">
        <f t="shared" si="9"/>
        <v>13.761467889908255</v>
      </c>
      <c r="Z24" s="39">
        <f t="shared" si="10"/>
        <v>36.626506024096386</v>
      </c>
      <c r="AA24" s="33">
        <f t="shared" si="11"/>
        <v>8.4287999999999972</v>
      </c>
      <c r="AB24" s="33">
        <f t="shared" si="12"/>
        <v>7.568807339449541</v>
      </c>
      <c r="AC24" s="33">
        <f t="shared" si="13"/>
        <v>20.144578313253014</v>
      </c>
      <c r="AE24" s="33">
        <f t="shared" si="14"/>
        <v>36.142185652702551</v>
      </c>
    </row>
    <row r="25" spans="1:35" ht="15.9" customHeight="1" x14ac:dyDescent="0.25">
      <c r="A25" s="60" t="s">
        <v>22</v>
      </c>
      <c r="B25" s="61">
        <v>92.95</v>
      </c>
      <c r="C25" s="61">
        <v>2.92</v>
      </c>
      <c r="D25" s="61">
        <v>0.08</v>
      </c>
      <c r="E25" s="61">
        <v>0.85</v>
      </c>
      <c r="G25" s="5">
        <f t="shared" si="0"/>
        <v>2.7156000000000002</v>
      </c>
      <c r="H25" s="5" t="e">
        <f>((#REF!-3)*(#REF!/100))</f>
        <v>#REF!</v>
      </c>
      <c r="I25" s="5" t="e">
        <f>#REF!*0.98</f>
        <v>#REF!</v>
      </c>
      <c r="J25" s="5" t="e">
        <f>(0.97*(#REF!-1)*2.25)</f>
        <v>#REF!</v>
      </c>
      <c r="K25" s="5" t="e">
        <f>#REF!*2.2046</f>
        <v>#REF!</v>
      </c>
      <c r="L25" s="5" t="e">
        <f>((0.012*1350/(#REF!/100))+(#REF!-45)*0.374)/1350*100</f>
        <v>#REF!</v>
      </c>
      <c r="M25" s="5" t="e">
        <f>(#REF!*0.98)+(C25*0.93)+((#REF!-1)*0.97*2.25)+((#REF!-2.38)*(#REF!/100))-7</f>
        <v>#REF!</v>
      </c>
      <c r="N25" s="6">
        <f t="shared" si="1"/>
        <v>51.75</v>
      </c>
      <c r="O25" s="6" t="e">
        <f t="shared" si="2"/>
        <v>#REF!</v>
      </c>
      <c r="P25" s="6" t="e">
        <f>((#REF!-58)*0.374)+N25</f>
        <v>#REF!</v>
      </c>
      <c r="Q25" s="6" t="e">
        <f>((#REF!-58)*0.374)+O25</f>
        <v>#REF!</v>
      </c>
      <c r="R25" s="6" t="e">
        <f t="shared" si="3"/>
        <v>#REF!</v>
      </c>
      <c r="S25" s="6" t="e">
        <f>((Q25*#REF!)-0.08*(613.64^0.75)*R25)/0.31</f>
        <v>#REF!</v>
      </c>
      <c r="T25" s="6" t="e">
        <f t="shared" si="4"/>
        <v>#REF!</v>
      </c>
      <c r="U25" s="38">
        <f t="shared" si="5"/>
        <v>0.4672</v>
      </c>
      <c r="V25" s="39">
        <f t="shared" si="6"/>
        <v>0.1834862385321101</v>
      </c>
      <c r="W25" s="39">
        <f t="shared" si="7"/>
        <v>1.0240963855421688</v>
      </c>
      <c r="X25" s="39">
        <f t="shared" si="8"/>
        <v>9.3439999999999994</v>
      </c>
      <c r="Y25" s="39">
        <f t="shared" si="9"/>
        <v>3.669724770642202</v>
      </c>
      <c r="Z25" s="39">
        <f t="shared" si="10"/>
        <v>20.481927710843376</v>
      </c>
      <c r="AA25" s="33">
        <f t="shared" si="11"/>
        <v>5.6063999999999998</v>
      </c>
      <c r="AB25" s="33">
        <f t="shared" si="12"/>
        <v>2.0183486238532113</v>
      </c>
      <c r="AC25" s="33">
        <f t="shared" si="13"/>
        <v>11.265060240963857</v>
      </c>
      <c r="AE25" s="33">
        <f t="shared" si="14"/>
        <v>18.88980886481707</v>
      </c>
    </row>
    <row r="26" spans="1:35" ht="15.9" customHeight="1" x14ac:dyDescent="0.25">
      <c r="A26" s="60" t="s">
        <v>22</v>
      </c>
      <c r="B26" s="61">
        <v>94.03</v>
      </c>
      <c r="C26" s="61">
        <v>5.21</v>
      </c>
      <c r="D26" s="61">
        <v>0.17</v>
      </c>
      <c r="E26" s="61">
        <v>0.65</v>
      </c>
      <c r="G26" s="5">
        <f t="shared" si="0"/>
        <v>4.8452999999999999</v>
      </c>
      <c r="H26" s="5" t="e">
        <f>((#REF!-3)*(#REF!/100))</f>
        <v>#REF!</v>
      </c>
      <c r="I26" s="5" t="e">
        <f>#REF!*0.98</f>
        <v>#REF!</v>
      </c>
      <c r="J26" s="5" t="e">
        <f>(0.97*(#REF!-1)*2.25)</f>
        <v>#REF!</v>
      </c>
      <c r="K26" s="5" t="e">
        <f>#REF!*2.2046</f>
        <v>#REF!</v>
      </c>
      <c r="L26" s="5" t="e">
        <f>((0.012*1350/(#REF!/100))+(#REF!-45)*0.374)/1350*100</f>
        <v>#REF!</v>
      </c>
      <c r="M26" s="5" t="e">
        <f>(#REF!*0.98)+(C26*0.93)+((#REF!-1)*0.97*2.25)+((#REF!-2.38)*(#REF!/100))-7</f>
        <v>#REF!</v>
      </c>
      <c r="N26" s="6">
        <f t="shared" si="1"/>
        <v>51.75</v>
      </c>
      <c r="O26" s="6" t="e">
        <f t="shared" si="2"/>
        <v>#REF!</v>
      </c>
      <c r="P26" s="6" t="e">
        <f>((#REF!-58)*0.374)+N26</f>
        <v>#REF!</v>
      </c>
      <c r="Q26" s="6" t="e">
        <f>((#REF!-58)*0.374)+O26</f>
        <v>#REF!</v>
      </c>
      <c r="R26" s="6" t="e">
        <f t="shared" si="3"/>
        <v>#REF!</v>
      </c>
      <c r="S26" s="6" t="e">
        <f>((Q26*#REF!)-0.08*(613.64^0.75)*R26)/0.31</f>
        <v>#REF!</v>
      </c>
      <c r="T26" s="6" t="e">
        <f t="shared" si="4"/>
        <v>#REF!</v>
      </c>
      <c r="U26" s="38">
        <f t="shared" si="5"/>
        <v>0.83360000000000001</v>
      </c>
      <c r="V26" s="39">
        <f t="shared" si="6"/>
        <v>0.38990825688073399</v>
      </c>
      <c r="W26" s="39">
        <f t="shared" si="7"/>
        <v>0.78313253012048201</v>
      </c>
      <c r="X26" s="39">
        <f t="shared" si="8"/>
        <v>16.672000000000001</v>
      </c>
      <c r="Y26" s="39">
        <f t="shared" si="9"/>
        <v>7.7981651376146797</v>
      </c>
      <c r="Z26" s="39">
        <f t="shared" si="10"/>
        <v>15.66265060240964</v>
      </c>
      <c r="AA26" s="33">
        <f t="shared" si="11"/>
        <v>10.0032</v>
      </c>
      <c r="AB26" s="33">
        <f t="shared" si="12"/>
        <v>4.2889908256880744</v>
      </c>
      <c r="AC26" s="33">
        <f t="shared" si="13"/>
        <v>8.6144578313253017</v>
      </c>
      <c r="AE26" s="33">
        <f t="shared" si="14"/>
        <v>22.906648657013378</v>
      </c>
    </row>
    <row r="27" spans="1:35" ht="12" customHeight="1" thickBot="1" x14ac:dyDescent="0.3">
      <c r="A27" s="60"/>
      <c r="B27" s="61"/>
      <c r="C27" s="61"/>
      <c r="D27" s="61"/>
      <c r="E27" s="61"/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38"/>
      <c r="V27" s="39"/>
      <c r="W27" s="39"/>
      <c r="X27" s="39"/>
      <c r="Y27" s="39"/>
      <c r="Z27" s="39"/>
      <c r="AA27" s="33"/>
      <c r="AB27" s="33"/>
      <c r="AC27" s="33"/>
    </row>
    <row r="28" spans="1:35" ht="15.9" customHeight="1" thickTop="1" thickBot="1" x14ac:dyDescent="0.3">
      <c r="A28" s="36" t="s">
        <v>36</v>
      </c>
      <c r="B28" s="62">
        <f>AVERAGE(B7:B26)</f>
        <v>93.62299999999999</v>
      </c>
      <c r="C28" s="62">
        <f>AVERAGE(C7:C26)</f>
        <v>4.5575000000000001</v>
      </c>
      <c r="D28" s="62">
        <f>AVERAGE(D7:D26)</f>
        <v>0.13500000000000001</v>
      </c>
      <c r="E28" s="62">
        <f>AVERAGE(E7:E26)</f>
        <v>1.2364999999999999</v>
      </c>
      <c r="F28" s="40"/>
      <c r="G28" s="40"/>
      <c r="H28" s="40"/>
      <c r="I28" s="40"/>
      <c r="J28" s="40"/>
      <c r="K28" s="40"/>
      <c r="L28" s="40"/>
      <c r="M28" s="40"/>
      <c r="N28" s="41"/>
      <c r="O28" s="41"/>
      <c r="P28" s="41"/>
      <c r="Q28" s="41"/>
      <c r="R28" s="41"/>
      <c r="S28" s="41"/>
      <c r="T28" s="41"/>
      <c r="U28" s="42">
        <f t="shared" si="5"/>
        <v>0.72920000000000007</v>
      </c>
      <c r="V28" s="43">
        <f>D28/0.436</f>
        <v>0.30963302752293581</v>
      </c>
      <c r="W28" s="43">
        <f>E28/0.83</f>
        <v>1.4897590361445783</v>
      </c>
      <c r="X28" s="43">
        <f>U28*2000/100</f>
        <v>14.584000000000001</v>
      </c>
      <c r="Y28" s="43">
        <f>V28*2000/100</f>
        <v>6.1926605504587169</v>
      </c>
      <c r="Z28" s="43">
        <f>W28*2000/100</f>
        <v>29.795180722891565</v>
      </c>
      <c r="AA28" s="44">
        <f>X28*$AH$7</f>
        <v>8.7504000000000008</v>
      </c>
      <c r="AB28" s="44">
        <f>Y28*$AH$8</f>
        <v>3.4059633027522946</v>
      </c>
      <c r="AC28" s="44">
        <f>Z28*$AH$9</f>
        <v>16.387349397590363</v>
      </c>
      <c r="AD28" s="36"/>
      <c r="AE28" s="45">
        <f>AA28+AB28+AC28</f>
        <v>28.54371270034266</v>
      </c>
      <c r="AG28" s="54">
        <f>AE28*0.93</f>
        <v>26.545652811318675</v>
      </c>
      <c r="AH28" s="55" t="s">
        <v>48</v>
      </c>
      <c r="AI28" s="52"/>
    </row>
    <row r="29" spans="1:35" ht="12" customHeight="1" thickTop="1" thickBot="1" x14ac:dyDescent="0.3">
      <c r="A29" s="30"/>
      <c r="B29" s="63"/>
      <c r="C29" s="63"/>
      <c r="D29" s="31"/>
      <c r="E29" s="31"/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  <c r="R29" s="6"/>
      <c r="S29" s="6"/>
      <c r="T29" s="6"/>
    </row>
    <row r="30" spans="1:35" ht="17.100000000000001" customHeight="1" thickTop="1" thickBot="1" x14ac:dyDescent="0.3">
      <c r="A30" s="37" t="s">
        <v>42</v>
      </c>
      <c r="B30" s="64">
        <f>MIN(B7:B26)</f>
        <v>92.65</v>
      </c>
      <c r="C30" s="64">
        <f t="shared" ref="C30:AE30" si="15">MIN(C7:C26)</f>
        <v>2.92</v>
      </c>
      <c r="D30" s="64">
        <f t="shared" si="15"/>
        <v>0.08</v>
      </c>
      <c r="E30" s="64">
        <f t="shared" si="15"/>
        <v>0.65</v>
      </c>
      <c r="F30" s="64"/>
      <c r="G30" s="64">
        <f t="shared" si="15"/>
        <v>2.7156000000000002</v>
      </c>
      <c r="H30" s="64" t="e">
        <f t="shared" si="15"/>
        <v>#REF!</v>
      </c>
      <c r="I30" s="64" t="e">
        <f t="shared" si="15"/>
        <v>#REF!</v>
      </c>
      <c r="J30" s="64" t="e">
        <f t="shared" si="15"/>
        <v>#REF!</v>
      </c>
      <c r="K30" s="64" t="e">
        <f t="shared" si="15"/>
        <v>#REF!</v>
      </c>
      <c r="L30" s="64" t="e">
        <f t="shared" si="15"/>
        <v>#REF!</v>
      </c>
      <c r="M30" s="64" t="e">
        <f t="shared" si="15"/>
        <v>#REF!</v>
      </c>
      <c r="N30" s="64">
        <f t="shared" si="15"/>
        <v>51.75</v>
      </c>
      <c r="O30" s="64" t="e">
        <f t="shared" si="15"/>
        <v>#REF!</v>
      </c>
      <c r="P30" s="64" t="e">
        <f t="shared" si="15"/>
        <v>#REF!</v>
      </c>
      <c r="Q30" s="64" t="e">
        <f t="shared" si="15"/>
        <v>#REF!</v>
      </c>
      <c r="R30" s="64" t="e">
        <f t="shared" si="15"/>
        <v>#REF!</v>
      </c>
      <c r="S30" s="64" t="e">
        <f t="shared" si="15"/>
        <v>#REF!</v>
      </c>
      <c r="T30" s="64" t="e">
        <f t="shared" si="15"/>
        <v>#REF!</v>
      </c>
      <c r="U30" s="65">
        <f t="shared" si="15"/>
        <v>0.4672</v>
      </c>
      <c r="V30" s="65">
        <f t="shared" si="15"/>
        <v>0.1834862385321101</v>
      </c>
      <c r="W30" s="65">
        <f t="shared" si="15"/>
        <v>0.78313253012048201</v>
      </c>
      <c r="X30" s="65">
        <f t="shared" si="15"/>
        <v>9.3439999999999994</v>
      </c>
      <c r="Y30" s="65">
        <f t="shared" si="15"/>
        <v>3.669724770642202</v>
      </c>
      <c r="Z30" s="65">
        <f t="shared" si="15"/>
        <v>15.66265060240964</v>
      </c>
      <c r="AA30" s="66">
        <f t="shared" si="15"/>
        <v>5.6063999999999998</v>
      </c>
      <c r="AB30" s="66">
        <f t="shared" si="15"/>
        <v>2.0183486238532113</v>
      </c>
      <c r="AC30" s="66">
        <f t="shared" si="15"/>
        <v>8.6144578313253017</v>
      </c>
      <c r="AD30" s="66"/>
      <c r="AE30" s="46">
        <f t="shared" si="15"/>
        <v>18.88980886481707</v>
      </c>
    </row>
    <row r="31" spans="1:35" ht="17.100000000000001" customHeight="1" thickTop="1" thickBot="1" x14ac:dyDescent="0.3">
      <c r="A31" s="37" t="s">
        <v>43</v>
      </c>
      <c r="B31" s="64">
        <f>MAX(B7:B26)</f>
        <v>94.68</v>
      </c>
      <c r="C31" s="64">
        <f t="shared" ref="C31:AE31" si="16">MAX(C7:C26)</f>
        <v>6.79</v>
      </c>
      <c r="D31" s="64">
        <f t="shared" si="16"/>
        <v>0.3</v>
      </c>
      <c r="E31" s="64">
        <f t="shared" si="16"/>
        <v>2</v>
      </c>
      <c r="F31" s="64"/>
      <c r="G31" s="64">
        <f t="shared" si="16"/>
        <v>6.3147000000000002</v>
      </c>
      <c r="H31" s="64" t="e">
        <f t="shared" si="16"/>
        <v>#REF!</v>
      </c>
      <c r="I31" s="64" t="e">
        <f t="shared" si="16"/>
        <v>#REF!</v>
      </c>
      <c r="J31" s="64" t="e">
        <f t="shared" si="16"/>
        <v>#REF!</v>
      </c>
      <c r="K31" s="64" t="e">
        <f t="shared" si="16"/>
        <v>#REF!</v>
      </c>
      <c r="L31" s="64" t="e">
        <f t="shared" si="16"/>
        <v>#REF!</v>
      </c>
      <c r="M31" s="64" t="e">
        <f t="shared" si="16"/>
        <v>#REF!</v>
      </c>
      <c r="N31" s="64">
        <f t="shared" si="16"/>
        <v>51.75</v>
      </c>
      <c r="O31" s="64" t="e">
        <f t="shared" si="16"/>
        <v>#REF!</v>
      </c>
      <c r="P31" s="64" t="e">
        <f t="shared" si="16"/>
        <v>#REF!</v>
      </c>
      <c r="Q31" s="64" t="e">
        <f t="shared" si="16"/>
        <v>#REF!</v>
      </c>
      <c r="R31" s="64" t="e">
        <f t="shared" si="16"/>
        <v>#REF!</v>
      </c>
      <c r="S31" s="64" t="e">
        <f t="shared" si="16"/>
        <v>#REF!</v>
      </c>
      <c r="T31" s="64" t="e">
        <f t="shared" si="16"/>
        <v>#REF!</v>
      </c>
      <c r="U31" s="64">
        <f t="shared" si="16"/>
        <v>1.0864</v>
      </c>
      <c r="V31" s="64">
        <f t="shared" si="16"/>
        <v>0.68807339449541283</v>
      </c>
      <c r="W31" s="64">
        <f t="shared" si="16"/>
        <v>2.4096385542168677</v>
      </c>
      <c r="X31" s="64">
        <f t="shared" si="16"/>
        <v>21.728000000000002</v>
      </c>
      <c r="Y31" s="64">
        <f t="shared" si="16"/>
        <v>13.761467889908255</v>
      </c>
      <c r="Z31" s="64">
        <f t="shared" si="16"/>
        <v>48.192771084337352</v>
      </c>
      <c r="AA31" s="66">
        <f t="shared" si="16"/>
        <v>13.036800000000001</v>
      </c>
      <c r="AB31" s="66">
        <f t="shared" si="16"/>
        <v>7.568807339449541</v>
      </c>
      <c r="AC31" s="66">
        <f t="shared" si="16"/>
        <v>26.506024096385545</v>
      </c>
      <c r="AD31" s="66"/>
      <c r="AE31" s="46">
        <f t="shared" si="16"/>
        <v>43.757708500055266</v>
      </c>
    </row>
    <row r="32" spans="1:35" ht="17.100000000000001" customHeight="1" thickTop="1" x14ac:dyDescent="0.25">
      <c r="A32" s="32"/>
      <c r="B32" s="63"/>
      <c r="C32" s="63"/>
      <c r="D32" s="63"/>
      <c r="E32" s="63"/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</row>
    <row r="33" spans="1:20" ht="17.100000000000001" customHeight="1" x14ac:dyDescent="0.25">
      <c r="A33" s="32"/>
      <c r="B33" s="63"/>
      <c r="C33" s="63"/>
      <c r="D33" s="63"/>
      <c r="E33" s="63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</row>
    <row r="34" spans="1:20" ht="17.100000000000001" customHeight="1" x14ac:dyDescent="0.25">
      <c r="A34" s="32"/>
      <c r="B34" s="63"/>
      <c r="C34" s="63"/>
      <c r="D34" s="67" t="s">
        <v>47</v>
      </c>
      <c r="E34" s="63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S34" s="6"/>
      <c r="T34" s="6"/>
    </row>
    <row r="35" spans="1:20" ht="17.100000000000001" customHeight="1" x14ac:dyDescent="0.25">
      <c r="B35" s="68"/>
      <c r="C35" s="68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6"/>
      <c r="S35" s="6"/>
      <c r="T35" s="6"/>
    </row>
    <row r="36" spans="1:20" ht="17.100000000000001" customHeight="1" x14ac:dyDescent="0.25">
      <c r="A36" s="87"/>
      <c r="B36" s="88"/>
      <c r="C36" s="88"/>
      <c r="D36" s="88"/>
      <c r="E36" s="88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  <c r="R36" s="6"/>
      <c r="S36" s="6"/>
      <c r="T36" s="6"/>
    </row>
    <row r="37" spans="1:20" ht="17.100000000000001" customHeight="1" x14ac:dyDescent="0.25">
      <c r="A37" s="88"/>
      <c r="B37" s="88"/>
      <c r="C37" s="88"/>
      <c r="D37" s="88"/>
      <c r="E37" s="88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6"/>
      <c r="T37" s="6"/>
    </row>
    <row r="38" spans="1:20" ht="17.100000000000001" customHeight="1" x14ac:dyDescent="0.25">
      <c r="A38" s="27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  <c r="R38" s="6"/>
      <c r="S38" s="6"/>
      <c r="T38" s="6"/>
    </row>
    <row r="39" spans="1:20" ht="17.100000000000001" customHeight="1" x14ac:dyDescent="0.25"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  <c r="R39" s="6"/>
      <c r="S39" s="6"/>
      <c r="T39" s="6"/>
    </row>
    <row r="40" spans="1:20" ht="17.100000000000001" customHeight="1" x14ac:dyDescent="0.25"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</row>
    <row r="41" spans="1:20" ht="17.100000000000001" customHeight="1" x14ac:dyDescent="0.25"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</row>
    <row r="42" spans="1:20" ht="17.100000000000001" customHeight="1" x14ac:dyDescent="0.25"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</row>
    <row r="43" spans="1:20" ht="17.100000000000001" customHeight="1" x14ac:dyDescent="0.25"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</row>
    <row r="44" spans="1:20" ht="17.100000000000001" customHeight="1" x14ac:dyDescent="0.25"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</row>
    <row r="45" spans="1:20" ht="17.100000000000001" customHeight="1" x14ac:dyDescent="0.25"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</row>
    <row r="46" spans="1:20" ht="17.100000000000001" customHeight="1" x14ac:dyDescent="0.25"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6"/>
      <c r="T46" s="6"/>
    </row>
    <row r="47" spans="1:20" ht="17.100000000000001" customHeight="1" x14ac:dyDescent="0.25"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  <c r="R47" s="6"/>
      <c r="S47" s="6"/>
      <c r="T47" s="6"/>
    </row>
    <row r="48" spans="1:20" ht="17.100000000000001" customHeight="1" x14ac:dyDescent="0.25"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</row>
    <row r="49" spans="7:20" ht="17.100000000000001" customHeight="1" x14ac:dyDescent="0.25"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</row>
    <row r="50" spans="7:20" ht="17.100000000000001" customHeight="1" x14ac:dyDescent="0.25"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</row>
    <row r="51" spans="7:20" ht="17.100000000000001" customHeight="1" x14ac:dyDescent="0.25"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</row>
    <row r="52" spans="7:20" x14ac:dyDescent="0.25"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</row>
    <row r="53" spans="7:20" x14ac:dyDescent="0.25"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</row>
    <row r="54" spans="7:20" x14ac:dyDescent="0.25"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  <c r="R54" s="6"/>
      <c r="S54" s="6"/>
      <c r="T54" s="6"/>
    </row>
    <row r="55" spans="7:20" x14ac:dyDescent="0.25"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  <c r="R55" s="6"/>
      <c r="S55" s="6"/>
      <c r="T55" s="6"/>
    </row>
    <row r="56" spans="7:20" x14ac:dyDescent="0.25"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</row>
    <row r="57" spans="7:20" x14ac:dyDescent="0.25"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</row>
    <row r="58" spans="7:20" x14ac:dyDescent="0.25"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</row>
    <row r="59" spans="7:20" x14ac:dyDescent="0.25"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</row>
    <row r="60" spans="7:20" x14ac:dyDescent="0.25"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</row>
    <row r="61" spans="7:20" x14ac:dyDescent="0.25"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</row>
    <row r="62" spans="7:20" x14ac:dyDescent="0.25"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  <c r="R62" s="6"/>
      <c r="S62" s="6"/>
      <c r="T62" s="6"/>
    </row>
    <row r="63" spans="7:20" x14ac:dyDescent="0.25"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  <c r="R63" s="6"/>
      <c r="S63" s="6"/>
      <c r="T63" s="6"/>
    </row>
    <row r="64" spans="7:20" x14ac:dyDescent="0.25">
      <c r="G64" s="5"/>
      <c r="H64" s="5"/>
      <c r="I64" s="5"/>
      <c r="J64" s="5"/>
      <c r="K64" s="5"/>
      <c r="L64" s="5"/>
      <c r="M64" s="5"/>
      <c r="N64" s="6"/>
      <c r="O64" s="6"/>
      <c r="P64" s="6"/>
      <c r="Q64" s="6"/>
      <c r="R64" s="6"/>
      <c r="S64" s="6"/>
      <c r="T64" s="6"/>
    </row>
    <row r="65" spans="7:20" x14ac:dyDescent="0.25"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  <c r="R65" s="6"/>
      <c r="S65" s="6"/>
      <c r="T65" s="6"/>
    </row>
    <row r="66" spans="7:20" x14ac:dyDescent="0.25"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  <c r="R66" s="6"/>
      <c r="S66" s="6"/>
      <c r="T66" s="6"/>
    </row>
    <row r="67" spans="7:20" x14ac:dyDescent="0.25">
      <c r="G67" s="5"/>
      <c r="H67" s="5"/>
      <c r="I67" s="5"/>
      <c r="J67" s="5"/>
      <c r="K67" s="5"/>
      <c r="L67" s="5"/>
      <c r="M67" s="5"/>
      <c r="N67" s="6"/>
      <c r="O67" s="6"/>
      <c r="P67" s="6"/>
      <c r="Q67" s="6"/>
      <c r="R67" s="6"/>
      <c r="S67" s="6"/>
      <c r="T67" s="6"/>
    </row>
    <row r="68" spans="7:20" x14ac:dyDescent="0.25">
      <c r="G68" s="5"/>
      <c r="H68" s="5"/>
      <c r="I68" s="5"/>
      <c r="J68" s="5"/>
      <c r="K68" s="5"/>
      <c r="L68" s="5"/>
      <c r="M68" s="5"/>
      <c r="N68" s="6"/>
      <c r="O68" s="6"/>
      <c r="P68" s="6"/>
      <c r="Q68" s="6"/>
      <c r="R68" s="6"/>
      <c r="S68" s="6"/>
      <c r="T68" s="6"/>
    </row>
    <row r="69" spans="7:20" x14ac:dyDescent="0.25"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  <c r="R69" s="6"/>
      <c r="S69" s="6"/>
      <c r="T69" s="6"/>
    </row>
    <row r="70" spans="7:20" x14ac:dyDescent="0.25">
      <c r="G70" s="5"/>
      <c r="H70" s="5"/>
      <c r="I70" s="5"/>
      <c r="J70" s="5"/>
      <c r="K70" s="5"/>
      <c r="L70" s="5"/>
      <c r="M70" s="5"/>
      <c r="N70" s="6"/>
      <c r="O70" s="6"/>
      <c r="P70" s="6"/>
      <c r="Q70" s="6"/>
      <c r="R70" s="6"/>
      <c r="S70" s="6"/>
      <c r="T70" s="6"/>
    </row>
    <row r="71" spans="7:20" x14ac:dyDescent="0.25">
      <c r="G71" s="5"/>
      <c r="H71" s="5"/>
      <c r="I71" s="5"/>
      <c r="J71" s="5"/>
      <c r="K71" s="5"/>
      <c r="L71" s="5"/>
      <c r="M71" s="5"/>
      <c r="N71" s="6"/>
      <c r="O71" s="6"/>
      <c r="P71" s="6"/>
      <c r="Q71" s="6"/>
      <c r="R71" s="6"/>
      <c r="S71" s="6"/>
      <c r="T71" s="6"/>
    </row>
    <row r="72" spans="7:20" x14ac:dyDescent="0.25">
      <c r="G72" s="5"/>
      <c r="H72" s="5"/>
      <c r="I72" s="5"/>
      <c r="J72" s="5"/>
      <c r="K72" s="5"/>
      <c r="L72" s="5"/>
      <c r="M72" s="5"/>
      <c r="N72" s="6"/>
      <c r="O72" s="6"/>
      <c r="P72" s="6"/>
      <c r="Q72" s="6"/>
      <c r="R72" s="6"/>
      <c r="S72" s="6"/>
      <c r="T72" s="6"/>
    </row>
    <row r="73" spans="7:20" x14ac:dyDescent="0.25">
      <c r="G73" s="5"/>
      <c r="H73" s="5"/>
      <c r="I73" s="5"/>
      <c r="J73" s="5"/>
      <c r="K73" s="5"/>
      <c r="L73" s="5"/>
      <c r="M73" s="5"/>
      <c r="N73" s="6"/>
      <c r="O73" s="6"/>
      <c r="P73" s="6"/>
      <c r="Q73" s="6"/>
      <c r="R73" s="6"/>
      <c r="S73" s="6"/>
      <c r="T73" s="6"/>
    </row>
    <row r="74" spans="7:20" x14ac:dyDescent="0.25">
      <c r="G74" s="5"/>
      <c r="H74" s="5"/>
      <c r="I74" s="5"/>
      <c r="J74" s="5"/>
      <c r="K74" s="5"/>
      <c r="L74" s="5"/>
      <c r="M74" s="5"/>
      <c r="N74" s="6"/>
      <c r="O74" s="6"/>
      <c r="P74" s="6"/>
      <c r="Q74" s="6"/>
      <c r="R74" s="6"/>
      <c r="S74" s="6"/>
      <c r="T74" s="6"/>
    </row>
    <row r="75" spans="7:20" x14ac:dyDescent="0.25">
      <c r="G75" s="5"/>
      <c r="H75" s="5"/>
      <c r="I75" s="5"/>
      <c r="J75" s="5"/>
      <c r="K75" s="5"/>
      <c r="L75" s="5"/>
      <c r="M75" s="5"/>
      <c r="N75" s="6"/>
      <c r="O75" s="6"/>
      <c r="P75" s="6"/>
      <c r="Q75" s="6"/>
      <c r="R75" s="6"/>
      <c r="S75" s="6"/>
      <c r="T75" s="6"/>
    </row>
    <row r="76" spans="7:20" x14ac:dyDescent="0.25">
      <c r="G76" s="5"/>
      <c r="H76" s="5"/>
      <c r="I76" s="5"/>
      <c r="J76" s="5"/>
      <c r="K76" s="5"/>
      <c r="L76" s="5"/>
      <c r="M76" s="5"/>
      <c r="N76" s="6"/>
      <c r="O76" s="6"/>
      <c r="P76" s="6"/>
      <c r="Q76" s="6"/>
      <c r="R76" s="6"/>
      <c r="S76" s="6"/>
      <c r="T76" s="6"/>
    </row>
    <row r="77" spans="7:20" x14ac:dyDescent="0.25">
      <c r="G77" s="5"/>
      <c r="H77" s="5"/>
      <c r="I77" s="5"/>
      <c r="J77" s="5"/>
      <c r="K77" s="5"/>
      <c r="L77" s="5"/>
      <c r="M77" s="5"/>
      <c r="N77" s="6"/>
      <c r="O77" s="6"/>
      <c r="P77" s="6"/>
      <c r="Q77" s="6"/>
      <c r="R77" s="6"/>
      <c r="S77" s="6"/>
      <c r="T77" s="6"/>
    </row>
    <row r="78" spans="7:20" x14ac:dyDescent="0.25">
      <c r="G78" s="5"/>
      <c r="H78" s="5"/>
      <c r="I78" s="5"/>
      <c r="J78" s="5"/>
      <c r="K78" s="5"/>
      <c r="L78" s="5"/>
      <c r="M78" s="5"/>
      <c r="N78" s="6"/>
      <c r="O78" s="6"/>
      <c r="P78" s="6"/>
      <c r="Q78" s="6"/>
      <c r="R78" s="6"/>
      <c r="S78" s="6"/>
      <c r="T78" s="6"/>
    </row>
    <row r="79" spans="7:20" x14ac:dyDescent="0.25">
      <c r="G79" s="5"/>
      <c r="H79" s="5"/>
      <c r="I79" s="5"/>
      <c r="J79" s="5"/>
      <c r="K79" s="5"/>
      <c r="L79" s="5"/>
      <c r="M79" s="5"/>
      <c r="N79" s="6"/>
      <c r="O79" s="6"/>
      <c r="P79" s="6"/>
      <c r="Q79" s="6"/>
      <c r="R79" s="6"/>
      <c r="S79" s="6"/>
      <c r="T79" s="6"/>
    </row>
    <row r="80" spans="7:20" x14ac:dyDescent="0.25">
      <c r="G80" s="5"/>
      <c r="H80" s="5"/>
      <c r="I80" s="5"/>
      <c r="J80" s="5"/>
      <c r="K80" s="5"/>
      <c r="L80" s="5"/>
      <c r="M80" s="5"/>
      <c r="N80" s="6"/>
      <c r="O80" s="6"/>
      <c r="P80" s="6"/>
      <c r="Q80" s="6"/>
      <c r="R80" s="6"/>
      <c r="S80" s="6"/>
      <c r="T80" s="6"/>
    </row>
    <row r="81" spans="7:20" x14ac:dyDescent="0.25">
      <c r="G81" s="5"/>
      <c r="H81" s="5"/>
      <c r="I81" s="5"/>
      <c r="J81" s="5"/>
      <c r="K81" s="5"/>
      <c r="L81" s="5"/>
      <c r="M81" s="5"/>
      <c r="N81" s="6"/>
      <c r="O81" s="6"/>
      <c r="P81" s="6"/>
      <c r="Q81" s="6"/>
      <c r="R81" s="6"/>
      <c r="S81" s="6"/>
      <c r="T81" s="6"/>
    </row>
    <row r="82" spans="7:20" x14ac:dyDescent="0.25">
      <c r="G82" s="5"/>
      <c r="H82" s="5"/>
      <c r="I82" s="5"/>
      <c r="J82" s="5"/>
      <c r="K82" s="5"/>
      <c r="L82" s="5"/>
      <c r="M82" s="5"/>
      <c r="N82" s="6"/>
      <c r="O82" s="6"/>
      <c r="P82" s="6"/>
      <c r="Q82" s="6"/>
      <c r="R82" s="6"/>
      <c r="S82" s="6"/>
      <c r="T82" s="6"/>
    </row>
    <row r="83" spans="7:20" x14ac:dyDescent="0.25">
      <c r="G83" s="5"/>
      <c r="H83" s="5"/>
      <c r="I83" s="5"/>
      <c r="J83" s="5"/>
      <c r="K83" s="5"/>
      <c r="L83" s="5"/>
      <c r="M83" s="5"/>
      <c r="N83" s="6"/>
      <c r="O83" s="6"/>
      <c r="P83" s="6"/>
      <c r="Q83" s="6"/>
      <c r="R83" s="6"/>
      <c r="S83" s="6"/>
      <c r="T83" s="6"/>
    </row>
    <row r="84" spans="7:20" x14ac:dyDescent="0.25">
      <c r="G84" s="5"/>
      <c r="H84" s="5"/>
      <c r="I84" s="5"/>
      <c r="J84" s="5"/>
      <c r="K84" s="5"/>
      <c r="L84" s="5"/>
      <c r="M84" s="5"/>
      <c r="N84" s="6"/>
      <c r="O84" s="6"/>
      <c r="P84" s="6"/>
      <c r="Q84" s="6"/>
      <c r="R84" s="6"/>
      <c r="S84" s="6"/>
      <c r="T84" s="6"/>
    </row>
    <row r="85" spans="7:20" x14ac:dyDescent="0.25">
      <c r="G85" s="5"/>
      <c r="H85" s="5"/>
      <c r="I85" s="5"/>
      <c r="J85" s="5"/>
      <c r="K85" s="5"/>
      <c r="L85" s="5"/>
      <c r="M85" s="5"/>
      <c r="N85" s="6"/>
      <c r="O85" s="6"/>
      <c r="P85" s="6"/>
      <c r="Q85" s="6"/>
      <c r="R85" s="6"/>
      <c r="S85" s="6"/>
      <c r="T85" s="6"/>
    </row>
    <row r="86" spans="7:20" x14ac:dyDescent="0.25">
      <c r="G86" s="5"/>
      <c r="H86" s="5"/>
      <c r="I86" s="5"/>
      <c r="J86" s="5"/>
      <c r="K86" s="5"/>
      <c r="L86" s="5"/>
      <c r="M86" s="5"/>
      <c r="N86" s="6"/>
      <c r="O86" s="6"/>
      <c r="P86" s="6"/>
      <c r="Q86" s="6"/>
      <c r="R86" s="6"/>
      <c r="S86" s="6"/>
      <c r="T86" s="6"/>
    </row>
    <row r="87" spans="7:20" x14ac:dyDescent="0.25">
      <c r="G87" s="5"/>
      <c r="H87" s="5"/>
      <c r="I87" s="5"/>
      <c r="J87" s="5"/>
      <c r="K87" s="5"/>
      <c r="L87" s="5"/>
      <c r="M87" s="5"/>
      <c r="N87" s="6"/>
      <c r="O87" s="6"/>
      <c r="P87" s="6"/>
      <c r="Q87" s="6"/>
      <c r="R87" s="6"/>
      <c r="S87" s="6"/>
      <c r="T87" s="6"/>
    </row>
    <row r="88" spans="7:20" x14ac:dyDescent="0.25">
      <c r="G88" s="5"/>
      <c r="H88" s="5"/>
      <c r="I88" s="5"/>
      <c r="J88" s="5"/>
      <c r="K88" s="5"/>
      <c r="L88" s="5"/>
      <c r="M88" s="5"/>
      <c r="N88" s="6"/>
      <c r="O88" s="6"/>
      <c r="P88" s="6"/>
      <c r="Q88" s="6"/>
      <c r="R88" s="6"/>
      <c r="S88" s="6"/>
      <c r="T88" s="6"/>
    </row>
    <row r="89" spans="7:20" x14ac:dyDescent="0.25">
      <c r="G89" s="5"/>
      <c r="H89" s="5"/>
      <c r="I89" s="5"/>
      <c r="J89" s="5"/>
      <c r="K89" s="5"/>
      <c r="L89" s="5"/>
      <c r="M89" s="5"/>
      <c r="N89" s="6"/>
      <c r="O89" s="6"/>
      <c r="P89" s="6"/>
      <c r="Q89" s="6"/>
      <c r="R89" s="6"/>
      <c r="S89" s="6"/>
      <c r="T89" s="6"/>
    </row>
    <row r="90" spans="7:20" x14ac:dyDescent="0.25">
      <c r="G90" s="5"/>
      <c r="H90" s="5"/>
      <c r="I90" s="5"/>
      <c r="J90" s="5"/>
      <c r="K90" s="5"/>
      <c r="L90" s="5"/>
      <c r="M90" s="5"/>
      <c r="N90" s="6"/>
      <c r="O90" s="6"/>
      <c r="P90" s="6"/>
      <c r="Q90" s="6"/>
      <c r="R90" s="6"/>
      <c r="S90" s="6"/>
      <c r="T90" s="6"/>
    </row>
    <row r="91" spans="7:20" x14ac:dyDescent="0.25">
      <c r="G91" s="5"/>
      <c r="H91" s="5"/>
      <c r="I91" s="5"/>
      <c r="J91" s="5"/>
      <c r="K91" s="5"/>
      <c r="L91" s="5"/>
      <c r="M91" s="5"/>
      <c r="N91" s="6"/>
      <c r="O91" s="6"/>
      <c r="P91" s="6"/>
      <c r="Q91" s="6"/>
      <c r="R91" s="6"/>
      <c r="S91" s="6"/>
      <c r="T91" s="6"/>
    </row>
    <row r="92" spans="7:20" x14ac:dyDescent="0.25">
      <c r="G92" s="5"/>
      <c r="H92" s="5"/>
      <c r="I92" s="5"/>
      <c r="J92" s="5"/>
      <c r="K92" s="5"/>
      <c r="L92" s="5"/>
      <c r="M92" s="5"/>
      <c r="N92" s="6"/>
      <c r="O92" s="6"/>
      <c r="P92" s="6"/>
      <c r="Q92" s="6"/>
      <c r="R92" s="6"/>
      <c r="S92" s="6"/>
      <c r="T92" s="6"/>
    </row>
    <row r="93" spans="7:20" x14ac:dyDescent="0.25">
      <c r="G93" s="5"/>
      <c r="H93" s="5"/>
      <c r="I93" s="5"/>
      <c r="J93" s="5"/>
      <c r="K93" s="5"/>
      <c r="L93" s="5"/>
      <c r="M93" s="5"/>
      <c r="N93" s="6"/>
      <c r="O93" s="6"/>
      <c r="P93" s="6"/>
      <c r="Q93" s="6"/>
      <c r="R93" s="6"/>
      <c r="S93" s="6"/>
      <c r="T93" s="6"/>
    </row>
    <row r="94" spans="7:20" x14ac:dyDescent="0.25"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  <c r="R94" s="6"/>
      <c r="S94" s="6"/>
      <c r="T94" s="6"/>
    </row>
    <row r="95" spans="7:20" x14ac:dyDescent="0.25"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  <c r="R95" s="6"/>
      <c r="S95" s="6"/>
      <c r="T95" s="6"/>
    </row>
    <row r="96" spans="7:20" x14ac:dyDescent="0.25"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  <c r="R96" s="6"/>
      <c r="S96" s="6"/>
      <c r="T96" s="6"/>
    </row>
    <row r="97" spans="7:20" x14ac:dyDescent="0.25"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  <c r="R97" s="6"/>
      <c r="S97" s="6"/>
      <c r="T97" s="6"/>
    </row>
    <row r="98" spans="7:20" x14ac:dyDescent="0.25"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  <c r="R98" s="6"/>
      <c r="S98" s="6"/>
      <c r="T98" s="6"/>
    </row>
    <row r="99" spans="7:20" x14ac:dyDescent="0.25"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  <c r="R99" s="6"/>
      <c r="S99" s="6"/>
      <c r="T99" s="6"/>
    </row>
    <row r="100" spans="7:20" x14ac:dyDescent="0.25"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  <c r="R100" s="6"/>
      <c r="S100" s="6"/>
      <c r="T100" s="6"/>
    </row>
    <row r="101" spans="7:20" x14ac:dyDescent="0.25"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  <c r="R101" s="6"/>
      <c r="S101" s="6"/>
      <c r="T101" s="6"/>
    </row>
    <row r="102" spans="7:20" x14ac:dyDescent="0.25"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  <c r="R102" s="6"/>
      <c r="S102" s="6"/>
      <c r="T102" s="6"/>
    </row>
    <row r="103" spans="7:20" x14ac:dyDescent="0.25"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  <c r="R103" s="6"/>
      <c r="S103" s="6"/>
      <c r="T103" s="6"/>
    </row>
    <row r="104" spans="7:20" x14ac:dyDescent="0.25"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  <c r="R104" s="6"/>
      <c r="S104" s="6"/>
      <c r="T104" s="6"/>
    </row>
    <row r="105" spans="7:20" x14ac:dyDescent="0.25"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  <c r="R105" s="6"/>
      <c r="S105" s="6"/>
      <c r="T105" s="6"/>
    </row>
    <row r="106" spans="7:20" x14ac:dyDescent="0.25"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  <c r="R106" s="6"/>
      <c r="S106" s="6"/>
      <c r="T106" s="6"/>
    </row>
    <row r="107" spans="7:20" x14ac:dyDescent="0.25"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  <c r="R107" s="6"/>
      <c r="S107" s="6"/>
      <c r="T107" s="6"/>
    </row>
    <row r="108" spans="7:20" x14ac:dyDescent="0.25"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  <c r="R108" s="6"/>
      <c r="S108" s="6"/>
      <c r="T108" s="6"/>
    </row>
    <row r="109" spans="7:20" x14ac:dyDescent="0.25"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  <c r="R109" s="6"/>
      <c r="S109" s="6"/>
      <c r="T109" s="6"/>
    </row>
    <row r="110" spans="7:20" x14ac:dyDescent="0.25"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  <c r="R110" s="6"/>
      <c r="S110" s="6"/>
      <c r="T110" s="6"/>
    </row>
    <row r="111" spans="7:20" x14ac:dyDescent="0.25"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  <c r="R111" s="6"/>
      <c r="S111" s="6"/>
      <c r="T111" s="6"/>
    </row>
    <row r="112" spans="7:20" x14ac:dyDescent="0.25"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  <c r="R112" s="6"/>
      <c r="S112" s="6"/>
      <c r="T112" s="6"/>
    </row>
    <row r="113" spans="7:20" x14ac:dyDescent="0.25"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  <c r="R113" s="6"/>
      <c r="S113" s="6"/>
      <c r="T113" s="6"/>
    </row>
    <row r="114" spans="7:20" x14ac:dyDescent="0.25"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  <c r="R114" s="6"/>
      <c r="S114" s="6"/>
      <c r="T114" s="6"/>
    </row>
    <row r="115" spans="7:20" x14ac:dyDescent="0.25"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  <c r="R115" s="6"/>
      <c r="S115" s="6"/>
      <c r="T115" s="6"/>
    </row>
    <row r="116" spans="7:20" x14ac:dyDescent="0.25"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  <c r="R116" s="6"/>
      <c r="S116" s="6"/>
      <c r="T116" s="6"/>
    </row>
    <row r="117" spans="7:20" x14ac:dyDescent="0.25"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  <c r="R117" s="6"/>
      <c r="S117" s="6"/>
      <c r="T117" s="6"/>
    </row>
    <row r="118" spans="7:20" x14ac:dyDescent="0.25"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  <c r="R118" s="6"/>
      <c r="S118" s="6"/>
      <c r="T118" s="6"/>
    </row>
    <row r="119" spans="7:20" x14ac:dyDescent="0.25">
      <c r="G119" s="5"/>
      <c r="H119" s="5"/>
      <c r="I119" s="5"/>
      <c r="J119" s="5"/>
      <c r="K119" s="5"/>
      <c r="L119" s="5"/>
      <c r="M119" s="5"/>
      <c r="N119" s="6"/>
      <c r="O119" s="6"/>
      <c r="P119" s="6"/>
      <c r="Q119" s="6"/>
      <c r="R119" s="6"/>
      <c r="S119" s="6"/>
      <c r="T119" s="6"/>
    </row>
    <row r="120" spans="7:20" x14ac:dyDescent="0.25"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  <c r="R120" s="6"/>
      <c r="S120" s="6"/>
      <c r="T120" s="6"/>
    </row>
    <row r="121" spans="7:20" x14ac:dyDescent="0.25"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  <c r="R121" s="6"/>
      <c r="S121" s="6"/>
      <c r="T121" s="6"/>
    </row>
    <row r="122" spans="7:20" x14ac:dyDescent="0.25">
      <c r="G122" s="5"/>
      <c r="H122" s="5"/>
      <c r="I122" s="5"/>
      <c r="J122" s="5"/>
      <c r="K122" s="5"/>
      <c r="L122" s="5"/>
      <c r="M122" s="5"/>
      <c r="N122" s="6"/>
      <c r="O122" s="6"/>
      <c r="P122" s="6"/>
      <c r="Q122" s="6"/>
      <c r="R122" s="6"/>
      <c r="S122" s="6"/>
      <c r="T122" s="6"/>
    </row>
    <row r="123" spans="7:20" x14ac:dyDescent="0.25">
      <c r="G123" s="5"/>
      <c r="H123" s="5"/>
      <c r="I123" s="5"/>
      <c r="J123" s="5"/>
      <c r="K123" s="5"/>
      <c r="L123" s="5"/>
      <c r="M123" s="5"/>
      <c r="N123" s="6"/>
      <c r="O123" s="6"/>
      <c r="P123" s="6"/>
      <c r="Q123" s="6"/>
      <c r="R123" s="6"/>
      <c r="S123" s="6"/>
      <c r="T123" s="6"/>
    </row>
    <row r="124" spans="7:20" x14ac:dyDescent="0.25">
      <c r="G124" s="5"/>
      <c r="H124" s="5"/>
      <c r="I124" s="5"/>
      <c r="J124" s="5"/>
      <c r="K124" s="5"/>
      <c r="L124" s="5"/>
      <c r="M124" s="5"/>
      <c r="N124" s="6"/>
      <c r="O124" s="6"/>
      <c r="P124" s="6"/>
      <c r="Q124" s="6"/>
      <c r="R124" s="6"/>
      <c r="S124" s="6"/>
      <c r="T124" s="6"/>
    </row>
    <row r="125" spans="7:20" x14ac:dyDescent="0.25">
      <c r="G125" s="5"/>
      <c r="H125" s="5"/>
      <c r="I125" s="5"/>
      <c r="J125" s="5"/>
      <c r="K125" s="5"/>
      <c r="L125" s="5"/>
      <c r="M125" s="5"/>
      <c r="N125" s="6"/>
      <c r="O125" s="6"/>
      <c r="P125" s="6"/>
      <c r="Q125" s="6"/>
      <c r="R125" s="6"/>
      <c r="S125" s="6"/>
      <c r="T125" s="6"/>
    </row>
    <row r="126" spans="7:20" x14ac:dyDescent="0.25">
      <c r="G126" s="5"/>
      <c r="H126" s="5"/>
      <c r="I126" s="5"/>
      <c r="J126" s="5"/>
      <c r="K126" s="5"/>
      <c r="L126" s="5"/>
      <c r="M126" s="5"/>
      <c r="N126" s="6"/>
      <c r="O126" s="6"/>
      <c r="P126" s="6"/>
      <c r="Q126" s="6"/>
      <c r="R126" s="6"/>
      <c r="S126" s="6"/>
      <c r="T126" s="6"/>
    </row>
    <row r="127" spans="7:20" x14ac:dyDescent="0.25">
      <c r="G127" s="5"/>
      <c r="H127" s="5"/>
      <c r="I127" s="5"/>
      <c r="J127" s="5"/>
      <c r="K127" s="5"/>
      <c r="L127" s="5"/>
      <c r="M127" s="5"/>
      <c r="N127" s="6"/>
      <c r="O127" s="6"/>
      <c r="P127" s="6"/>
      <c r="Q127" s="6"/>
      <c r="R127" s="6"/>
      <c r="S127" s="6"/>
      <c r="T127" s="6"/>
    </row>
    <row r="128" spans="7:20" x14ac:dyDescent="0.25">
      <c r="G128" s="5"/>
      <c r="H128" s="5"/>
      <c r="I128" s="5"/>
      <c r="J128" s="5"/>
      <c r="K128" s="5"/>
      <c r="L128" s="5"/>
      <c r="M128" s="5"/>
      <c r="N128" s="6"/>
      <c r="O128" s="6"/>
      <c r="P128" s="6"/>
      <c r="Q128" s="6"/>
      <c r="R128" s="6"/>
      <c r="S128" s="6"/>
      <c r="T128" s="6"/>
    </row>
    <row r="129" spans="7:20" x14ac:dyDescent="0.25">
      <c r="G129" s="5"/>
      <c r="H129" s="5"/>
      <c r="I129" s="5"/>
      <c r="J129" s="5"/>
      <c r="K129" s="5"/>
      <c r="L129" s="5"/>
      <c r="M129" s="5"/>
      <c r="N129" s="6"/>
      <c r="O129" s="6"/>
      <c r="P129" s="6"/>
      <c r="Q129" s="6"/>
      <c r="R129" s="6"/>
      <c r="S129" s="6"/>
      <c r="T129" s="6"/>
    </row>
    <row r="130" spans="7:20" x14ac:dyDescent="0.25">
      <c r="G130" s="5"/>
      <c r="H130" s="5"/>
      <c r="I130" s="5"/>
      <c r="J130" s="5"/>
      <c r="K130" s="5"/>
      <c r="L130" s="5"/>
      <c r="M130" s="5"/>
      <c r="N130" s="6"/>
      <c r="O130" s="6"/>
      <c r="P130" s="6"/>
      <c r="Q130" s="6"/>
      <c r="R130" s="6"/>
      <c r="S130" s="6"/>
      <c r="T130" s="6"/>
    </row>
    <row r="131" spans="7:20" x14ac:dyDescent="0.25">
      <c r="G131" s="5"/>
      <c r="H131" s="5"/>
      <c r="I131" s="5"/>
      <c r="J131" s="5"/>
      <c r="K131" s="5"/>
      <c r="L131" s="5"/>
      <c r="M131" s="5"/>
      <c r="N131" s="6"/>
      <c r="O131" s="6"/>
      <c r="P131" s="6"/>
      <c r="Q131" s="6"/>
      <c r="R131" s="6"/>
      <c r="S131" s="6"/>
      <c r="T131" s="6"/>
    </row>
    <row r="132" spans="7:20" x14ac:dyDescent="0.25">
      <c r="G132" s="5"/>
      <c r="H132" s="5"/>
      <c r="I132" s="5"/>
      <c r="J132" s="5"/>
      <c r="K132" s="5"/>
      <c r="L132" s="5"/>
      <c r="M132" s="5"/>
      <c r="N132" s="6"/>
      <c r="O132" s="6"/>
      <c r="P132" s="6"/>
      <c r="Q132" s="6"/>
      <c r="R132" s="6"/>
      <c r="S132" s="6"/>
      <c r="T132" s="6"/>
    </row>
    <row r="133" spans="7:20" x14ac:dyDescent="0.25">
      <c r="G133" s="5"/>
      <c r="H133" s="5"/>
      <c r="I133" s="5"/>
      <c r="J133" s="5"/>
      <c r="K133" s="5"/>
      <c r="L133" s="5"/>
      <c r="M133" s="5"/>
      <c r="N133" s="6"/>
      <c r="O133" s="6"/>
      <c r="P133" s="6"/>
      <c r="Q133" s="6"/>
      <c r="R133" s="6"/>
      <c r="S133" s="6"/>
      <c r="T133" s="6"/>
    </row>
    <row r="134" spans="7:20" x14ac:dyDescent="0.25">
      <c r="G134" s="5"/>
      <c r="H134" s="5"/>
      <c r="I134" s="5"/>
      <c r="J134" s="5"/>
      <c r="K134" s="5"/>
      <c r="L134" s="5"/>
      <c r="M134" s="5"/>
      <c r="N134" s="6"/>
      <c r="O134" s="6"/>
      <c r="P134" s="6"/>
      <c r="Q134" s="6"/>
      <c r="R134" s="6"/>
      <c r="S134" s="6"/>
      <c r="T134" s="6"/>
    </row>
  </sheetData>
  <sheetProtection sheet="1"/>
  <protectedRanges>
    <protectedRange password="CAE1" sqref="A1 B2:C8 D5:E6 C32:C65536 B29:B65536 C29 D32:E34 C30:AE31" name="Range1" securityDescriptor="O:WDG:WDD:(A;;CC;;;S-1-5-21-1275210071-1957994488-1343024091-1110)(A;;CC;;;S-1-5-21-1275210071-1957994488-1343024091-1114)(A;;CC;;;S-1-5-21-1275210071-1957994488-1343024091-1124)(A;;CC;;;S-1-5-21-1275210071-1957994488-1343024091-1116)(A;;CC;;;S-1-5-21-1275210071-1957994488-1343024091-1119)"/>
    <protectedRange password="CAE1" sqref="B9:C23" name="Range1_1" securityDescriptor="O:WDG:WDD:(A;;CC;;;S-1-5-21-1275210071-1957994488-1343024091-1110)(A;;CC;;;S-1-5-21-1275210071-1957994488-1343024091-1114)(A;;CC;;;S-1-5-21-1275210071-1957994488-1343024091-1124)(A;;CC;;;S-1-5-21-1275210071-1957994488-1343024091-1116)(A;;CC;;;S-1-5-21-1275210071-1957994488-1343024091-1119)"/>
    <protectedRange password="CAE1" sqref="B24:C27 B28:E28" name="Range1_2" securityDescriptor="O:WDG:WDD:(A;;CC;;;S-1-5-21-1275210071-1957994488-1343024091-1110)(A;;CC;;;S-1-5-21-1275210071-1957994488-1343024091-1114)(A;;CC;;;S-1-5-21-1275210071-1957994488-1343024091-1124)(A;;CC;;;S-1-5-21-1275210071-1957994488-1343024091-1116)(A;;CC;;;S-1-5-21-1275210071-1957994488-1343024091-1119)"/>
  </protectedRanges>
  <mergeCells count="4">
    <mergeCell ref="B3:E3"/>
    <mergeCell ref="A36:E37"/>
    <mergeCell ref="D2:E2"/>
    <mergeCell ref="AA3:AC3"/>
  </mergeCells>
  <phoneticPr fontId="0" type="noConversion"/>
  <printOptions horizontalCentered="1"/>
  <pageMargins left="0.17" right="0" top="1.01" bottom="0.25" header="0.5" footer="0.25"/>
  <pageSetup scale="70" pageOrder="overThenDown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"/>
  <sheetViews>
    <sheetView topLeftCell="D1" zoomScale="85" zoomScaleNormal="80" workbookViewId="0">
      <selection activeCell="AB7" sqref="AB7"/>
    </sheetView>
  </sheetViews>
  <sheetFormatPr defaultColWidth="9.109375" defaultRowHeight="13.2" x14ac:dyDescent="0.25"/>
  <cols>
    <col min="1" max="1" width="15.88671875" style="1" customWidth="1"/>
    <col min="2" max="3" width="8.6640625" style="10" customWidth="1"/>
    <col min="4" max="5" width="8.6640625" style="4" customWidth="1"/>
    <col min="6" max="6" width="4.5546875" style="4" customWidth="1"/>
    <col min="7" max="20" width="8.44140625" style="4" hidden="1" customWidth="1"/>
    <col min="21" max="21" width="8.44140625" style="4" customWidth="1"/>
    <col min="22" max="29" width="9.109375" style="2"/>
    <col min="30" max="30" width="2.33203125" style="2" customWidth="1"/>
    <col min="31" max="31" width="12" style="2" customWidth="1"/>
    <col min="32" max="32" width="9.109375" style="2"/>
    <col min="33" max="33" width="11.33203125" style="2" customWidth="1"/>
    <col min="34" max="16384" width="9.109375" style="2"/>
  </cols>
  <sheetData>
    <row r="1" spans="1:35" ht="15.9" customHeight="1" x14ac:dyDescent="0.3">
      <c r="A1" s="34" t="s">
        <v>45</v>
      </c>
      <c r="B1" s="9"/>
      <c r="C1" s="9"/>
      <c r="D1" s="13"/>
      <c r="E1" s="13"/>
    </row>
    <row r="2" spans="1:35" s="7" customFormat="1" ht="15.9" customHeight="1" thickBot="1" x14ac:dyDescent="0.3">
      <c r="A2" s="18"/>
      <c r="B2" s="19"/>
      <c r="C2" s="20"/>
      <c r="D2" s="89"/>
      <c r="E2" s="89"/>
      <c r="F2" s="8"/>
      <c r="G2" s="8" t="s">
        <v>11</v>
      </c>
      <c r="H2" s="8"/>
      <c r="I2" s="8"/>
      <c r="J2" s="8"/>
      <c r="K2" s="8"/>
      <c r="L2" s="8"/>
      <c r="M2" s="8"/>
      <c r="N2" s="8" t="s">
        <v>12</v>
      </c>
      <c r="O2" s="8"/>
      <c r="P2" s="8"/>
      <c r="Q2" s="8"/>
      <c r="R2" s="8"/>
      <c r="S2" s="8"/>
      <c r="T2" s="8"/>
      <c r="U2" s="8"/>
      <c r="AE2" s="28" t="s">
        <v>32</v>
      </c>
    </row>
    <row r="3" spans="1:35" s="7" customFormat="1" ht="20.100000000000001" customHeight="1" x14ac:dyDescent="0.25">
      <c r="A3" s="22"/>
      <c r="B3" s="85" t="s">
        <v>24</v>
      </c>
      <c r="C3" s="86"/>
      <c r="D3" s="86"/>
      <c r="E3" s="8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AA3" s="90" t="s">
        <v>30</v>
      </c>
      <c r="AB3" s="90"/>
      <c r="AC3" s="90"/>
      <c r="AE3" s="28" t="s">
        <v>34</v>
      </c>
    </row>
    <row r="4" spans="1:35" s="11" customFormat="1" ht="20.100000000000001" customHeight="1" x14ac:dyDescent="0.25">
      <c r="A4" s="23"/>
      <c r="B4" s="24" t="s">
        <v>8</v>
      </c>
      <c r="C4" s="24" t="s">
        <v>25</v>
      </c>
      <c r="D4" s="35" t="s">
        <v>20</v>
      </c>
      <c r="E4" s="35" t="s">
        <v>21</v>
      </c>
      <c r="F4" s="12"/>
      <c r="G4" s="12" t="s">
        <v>13</v>
      </c>
      <c r="H4" s="12" t="s">
        <v>14</v>
      </c>
      <c r="I4" s="12" t="s">
        <v>15</v>
      </c>
      <c r="J4" s="12" t="s">
        <v>19</v>
      </c>
      <c r="K4" s="12" t="s">
        <v>16</v>
      </c>
      <c r="L4" s="12" t="s">
        <v>17</v>
      </c>
      <c r="M4" s="12" t="s">
        <v>18</v>
      </c>
      <c r="N4" s="21" t="s">
        <v>9</v>
      </c>
      <c r="O4" s="21" t="s">
        <v>0</v>
      </c>
      <c r="P4" s="21" t="s">
        <v>1</v>
      </c>
      <c r="Q4" s="21" t="s">
        <v>2</v>
      </c>
      <c r="R4" s="21" t="s">
        <v>3</v>
      </c>
      <c r="S4" s="21" t="s">
        <v>4</v>
      </c>
      <c r="T4" s="21" t="s">
        <v>10</v>
      </c>
      <c r="U4" s="29" t="s">
        <v>25</v>
      </c>
      <c r="V4" s="23" t="s">
        <v>27</v>
      </c>
      <c r="W4" s="23" t="s">
        <v>28</v>
      </c>
      <c r="X4" s="23" t="s">
        <v>25</v>
      </c>
      <c r="Y4" s="23" t="s">
        <v>27</v>
      </c>
      <c r="Z4" s="23" t="s">
        <v>28</v>
      </c>
      <c r="AA4" s="23" t="s">
        <v>25</v>
      </c>
      <c r="AB4" s="23" t="s">
        <v>27</v>
      </c>
      <c r="AC4" s="23" t="s">
        <v>28</v>
      </c>
      <c r="AD4" s="23"/>
      <c r="AE4" s="23" t="s">
        <v>33</v>
      </c>
    </row>
    <row r="5" spans="1:35" s="17" customFormat="1" ht="20.100000000000001" customHeight="1" thickBot="1" x14ac:dyDescent="0.3">
      <c r="A5" s="25" t="s">
        <v>23</v>
      </c>
      <c r="B5" s="26" t="s">
        <v>5</v>
      </c>
      <c r="C5" s="26" t="s">
        <v>7</v>
      </c>
      <c r="D5" s="26" t="s">
        <v>7</v>
      </c>
      <c r="E5" s="26" t="s">
        <v>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6" t="s">
        <v>26</v>
      </c>
      <c r="V5" s="26" t="s">
        <v>26</v>
      </c>
      <c r="W5" s="26" t="s">
        <v>26</v>
      </c>
      <c r="X5" s="26" t="s">
        <v>29</v>
      </c>
      <c r="Y5" s="26" t="s">
        <v>29</v>
      </c>
      <c r="Z5" s="26" t="s">
        <v>29</v>
      </c>
      <c r="AA5" s="26" t="s">
        <v>31</v>
      </c>
      <c r="AB5" s="26" t="s">
        <v>31</v>
      </c>
      <c r="AC5" s="26" t="s">
        <v>31</v>
      </c>
      <c r="AD5" s="26"/>
      <c r="AE5" s="26" t="s">
        <v>35</v>
      </c>
    </row>
    <row r="6" spans="1:35" s="17" customFormat="1" ht="20.100000000000001" customHeight="1" x14ac:dyDescent="0.25">
      <c r="A6" s="14"/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AH6" s="37" t="s">
        <v>40</v>
      </c>
    </row>
    <row r="7" spans="1:35" ht="15.9" customHeight="1" x14ac:dyDescent="0.25">
      <c r="A7" s="2" t="s">
        <v>44</v>
      </c>
      <c r="B7" s="2">
        <v>78.959999999999994</v>
      </c>
      <c r="C7" s="2">
        <v>0.56000000000000005</v>
      </c>
      <c r="D7" s="2">
        <v>0.09</v>
      </c>
      <c r="E7" s="2">
        <v>0.86</v>
      </c>
      <c r="G7" s="5">
        <f>C7*0.93</f>
        <v>0.52080000000000004</v>
      </c>
      <c r="H7" s="5" t="e">
        <f>((#REF!-3)*(#REF!/100))</f>
        <v>#REF!</v>
      </c>
      <c r="I7" s="5" t="e">
        <f>#REF!*0.98</f>
        <v>#REF!</v>
      </c>
      <c r="J7" s="5" t="e">
        <f>(0.97*(#REF!-1)*2.25)</f>
        <v>#REF!</v>
      </c>
      <c r="K7" s="5" t="e">
        <f>#REF!*2.2046</f>
        <v>#REF!</v>
      </c>
      <c r="L7" s="5" t="e">
        <f>((0.012*1350/(#REF!/100))+(#REF!-45)*0.374)/1350*100</f>
        <v>#REF!</v>
      </c>
      <c r="M7" s="5" t="e">
        <f>(#REF!*0.98)+(C7*0.93)+((#REF!-1)*0.97*2.25)+((#REF!-2.38)*(#REF!/100))-7</f>
        <v>#REF!</v>
      </c>
      <c r="N7" s="6">
        <f>(0.0115*1350)/0.3</f>
        <v>51.75</v>
      </c>
      <c r="O7" s="6" t="e">
        <f>(0.0086*1350)/(H7/100)</f>
        <v>#REF!</v>
      </c>
      <c r="P7" s="6" t="e">
        <f>((#REF!-58)*0.374)+N7</f>
        <v>#REF!</v>
      </c>
      <c r="Q7" s="6" t="e">
        <f>((#REF!-58)*0.374)+O7</f>
        <v>#REF!</v>
      </c>
      <c r="R7" s="6" t="e">
        <f>Q7/P7</f>
        <v>#REF!</v>
      </c>
      <c r="S7" s="6" t="e">
        <f>((Q7*#REF!)-0.08*(613.64^0.75)*R7)/0.31</f>
        <v>#REF!</v>
      </c>
      <c r="T7" s="6" t="e">
        <f>(S7/Q7)*2000</f>
        <v>#REF!</v>
      </c>
      <c r="U7" s="38">
        <f>C7</f>
        <v>0.56000000000000005</v>
      </c>
      <c r="V7" s="39">
        <f>D7/0.436</f>
        <v>0.20642201834862384</v>
      </c>
      <c r="W7" s="39">
        <f>E7/0.83</f>
        <v>1.036144578313253</v>
      </c>
      <c r="X7" s="39">
        <f>U7*2000/100</f>
        <v>11.2</v>
      </c>
      <c r="Y7" s="39">
        <f>V7*2000/100</f>
        <v>4.1284403669724767</v>
      </c>
      <c r="Z7" s="39">
        <f>W7*2000/100</f>
        <v>20.722891566265062</v>
      </c>
      <c r="AA7" s="33">
        <f>X7*$AH$7</f>
        <v>6.72</v>
      </c>
      <c r="AB7" s="33">
        <f>Y7*$AH$8</f>
        <v>2.2706422018348622</v>
      </c>
      <c r="AC7" s="33">
        <f>Z7*$AH$9</f>
        <v>11.397590361445785</v>
      </c>
      <c r="AE7" s="33">
        <f>AA7+AB7+AC7</f>
        <v>20.388232563280646</v>
      </c>
      <c r="AG7" s="2" t="s">
        <v>37</v>
      </c>
      <c r="AH7" s="36">
        <v>0.6</v>
      </c>
    </row>
    <row r="8" spans="1:35" ht="15.9" customHeight="1" x14ac:dyDescent="0.25">
      <c r="A8" s="2" t="s">
        <v>44</v>
      </c>
      <c r="B8" s="2">
        <v>75.31</v>
      </c>
      <c r="C8" s="2">
        <v>0.54</v>
      </c>
      <c r="D8" s="2">
        <v>0.12</v>
      </c>
      <c r="E8" s="2">
        <v>1.1499999999999999</v>
      </c>
      <c r="G8" s="5">
        <f>C8*0.93</f>
        <v>0.50220000000000009</v>
      </c>
      <c r="H8" s="5" t="e">
        <f>((#REF!-3)*(#REF!/100))</f>
        <v>#REF!</v>
      </c>
      <c r="I8" s="5" t="e">
        <f>#REF!*0.98</f>
        <v>#REF!</v>
      </c>
      <c r="J8" s="5" t="e">
        <f>(0.97*(#REF!-1)*2.25)</f>
        <v>#REF!</v>
      </c>
      <c r="K8" s="5" t="e">
        <f>#REF!*2.2046</f>
        <v>#REF!</v>
      </c>
      <c r="L8" s="5" t="e">
        <f>((0.012*1350/(#REF!/100))+(#REF!-45)*0.374)/1350*100</f>
        <v>#REF!</v>
      </c>
      <c r="M8" s="5" t="e">
        <f>(#REF!*0.98)+(C8*0.93)+((#REF!-1)*0.97*2.25)+((#REF!-2.38)*(#REF!/100))-7</f>
        <v>#REF!</v>
      </c>
      <c r="N8" s="6">
        <f>(0.0115*1350)/0.3</f>
        <v>51.75</v>
      </c>
      <c r="O8" s="6" t="e">
        <f>(0.0086*1350)/(H8/100)</f>
        <v>#REF!</v>
      </c>
      <c r="P8" s="6" t="e">
        <f>((#REF!-58)*0.374)+N8</f>
        <v>#REF!</v>
      </c>
      <c r="Q8" s="6" t="e">
        <f>((#REF!-58)*0.374)+O8</f>
        <v>#REF!</v>
      </c>
      <c r="R8" s="6" t="e">
        <f>Q8/P8</f>
        <v>#REF!</v>
      </c>
      <c r="S8" s="6" t="e">
        <f>((Q8*#REF!)-0.08*(613.64^0.75)*R8)/0.31</f>
        <v>#REF!</v>
      </c>
      <c r="T8" s="6" t="e">
        <f>(S8/Q8)*2000</f>
        <v>#REF!</v>
      </c>
      <c r="U8" s="38">
        <f>C8</f>
        <v>0.54</v>
      </c>
      <c r="V8" s="39">
        <f>D8/0.436</f>
        <v>0.27522935779816515</v>
      </c>
      <c r="W8" s="39">
        <f>E8/0.83</f>
        <v>1.3855421686746987</v>
      </c>
      <c r="X8" s="39">
        <f t="shared" ref="X8:Z10" si="0">U8*2000/100</f>
        <v>10.8</v>
      </c>
      <c r="Y8" s="39">
        <f t="shared" si="0"/>
        <v>5.5045871559633035</v>
      </c>
      <c r="Z8" s="39">
        <f t="shared" si="0"/>
        <v>27.710843373493976</v>
      </c>
      <c r="AA8" s="33">
        <f>X8*$AH$7</f>
        <v>6.48</v>
      </c>
      <c r="AB8" s="33">
        <f>Y8*$AH$8</f>
        <v>3.027522935779817</v>
      </c>
      <c r="AC8" s="33">
        <f>Z8*$AH$9</f>
        <v>15.240963855421688</v>
      </c>
      <c r="AE8" s="33">
        <f>AA8+AB8+AC8</f>
        <v>24.748486791201508</v>
      </c>
      <c r="AG8" s="2" t="s">
        <v>38</v>
      </c>
      <c r="AH8" s="36">
        <v>0.55000000000000004</v>
      </c>
    </row>
    <row r="9" spans="1:35" s="3" customFormat="1" ht="15.9" customHeight="1" x14ac:dyDescent="0.25">
      <c r="A9" s="2" t="s">
        <v>44</v>
      </c>
      <c r="B9" s="2">
        <v>83.52</v>
      </c>
      <c r="C9" s="2">
        <v>0.79</v>
      </c>
      <c r="D9" s="2">
        <v>0.13</v>
      </c>
      <c r="E9" s="2">
        <v>0.89</v>
      </c>
      <c r="F9" s="5"/>
      <c r="G9" s="5">
        <f>C9*0.93</f>
        <v>0.73470000000000002</v>
      </c>
      <c r="H9" s="5" t="e">
        <f>((#REF!-3)*(#REF!/100))</f>
        <v>#REF!</v>
      </c>
      <c r="I9" s="5" t="e">
        <f>#REF!*0.98</f>
        <v>#REF!</v>
      </c>
      <c r="J9" s="5" t="e">
        <f>(0.97*(#REF!-1)*2.25)</f>
        <v>#REF!</v>
      </c>
      <c r="K9" s="5" t="e">
        <f>#REF!*2.2046</f>
        <v>#REF!</v>
      </c>
      <c r="L9" s="5" t="e">
        <f>((0.012*1350/(#REF!/100))+(#REF!-45)*0.374)/1350*100</f>
        <v>#REF!</v>
      </c>
      <c r="M9" s="5" t="e">
        <f>(#REF!*0.98)+(C9*0.93)+((#REF!-1)*0.97*2.25)+((#REF!-2.38)*(#REF!/100))-7</f>
        <v>#REF!</v>
      </c>
      <c r="N9" s="6">
        <f>(0.0115*1350)/0.3</f>
        <v>51.75</v>
      </c>
      <c r="O9" s="6" t="e">
        <f>(0.0086*1350)/(H9/100)</f>
        <v>#REF!</v>
      </c>
      <c r="P9" s="6" t="e">
        <f>((#REF!-58)*0.374)+N9</f>
        <v>#REF!</v>
      </c>
      <c r="Q9" s="6" t="e">
        <f>((#REF!-58)*0.374)+O9</f>
        <v>#REF!</v>
      </c>
      <c r="R9" s="6" t="e">
        <f>Q9/P9</f>
        <v>#REF!</v>
      </c>
      <c r="S9" s="6" t="e">
        <f>((Q9*#REF!)-0.08*(613.64^0.75)*R9)/0.31</f>
        <v>#REF!</v>
      </c>
      <c r="T9" s="6" t="e">
        <f>(S9/Q9)*2000</f>
        <v>#REF!</v>
      </c>
      <c r="U9" s="38">
        <f>C9</f>
        <v>0.79</v>
      </c>
      <c r="V9" s="39">
        <f>D9/0.436</f>
        <v>0.29816513761467889</v>
      </c>
      <c r="W9" s="39">
        <f>E9/0.83</f>
        <v>1.072289156626506</v>
      </c>
      <c r="X9" s="39">
        <f t="shared" si="0"/>
        <v>15.8</v>
      </c>
      <c r="Y9" s="39">
        <f t="shared" si="0"/>
        <v>5.9633027522935773</v>
      </c>
      <c r="Z9" s="39">
        <f t="shared" si="0"/>
        <v>21.445783132530117</v>
      </c>
      <c r="AA9" s="33">
        <f>X9*$AH$7</f>
        <v>9.48</v>
      </c>
      <c r="AB9" s="33">
        <f>Y9*$AH$8</f>
        <v>3.2798165137614679</v>
      </c>
      <c r="AC9" s="33">
        <f>Z9*$AH$9</f>
        <v>11.795180722891565</v>
      </c>
      <c r="AE9" s="33">
        <f>AA9+AB9+AC9</f>
        <v>24.554997236653033</v>
      </c>
      <c r="AG9" s="3" t="s">
        <v>39</v>
      </c>
      <c r="AH9" s="36">
        <v>0.55000000000000004</v>
      </c>
    </row>
    <row r="10" spans="1:35" ht="15.9" customHeight="1" x14ac:dyDescent="0.25">
      <c r="A10" s="2" t="s">
        <v>44</v>
      </c>
      <c r="B10" s="2">
        <v>79.62</v>
      </c>
      <c r="C10" s="2">
        <v>0.74</v>
      </c>
      <c r="D10" s="2">
        <v>0.11</v>
      </c>
      <c r="E10" s="2">
        <v>0.98</v>
      </c>
      <c r="G10" s="5">
        <f>C10*0.93</f>
        <v>0.68820000000000003</v>
      </c>
      <c r="H10" s="5" t="e">
        <f>((#REF!-3)*(#REF!/100))</f>
        <v>#REF!</v>
      </c>
      <c r="I10" s="5" t="e">
        <f>#REF!*0.98</f>
        <v>#REF!</v>
      </c>
      <c r="J10" s="5" t="e">
        <f>(0.97*(#REF!-1)*2.25)</f>
        <v>#REF!</v>
      </c>
      <c r="K10" s="5" t="e">
        <f>#REF!*2.2046</f>
        <v>#REF!</v>
      </c>
      <c r="L10" s="5" t="e">
        <f>((0.012*1350/(#REF!/100))+(#REF!-45)*0.374)/1350*100</f>
        <v>#REF!</v>
      </c>
      <c r="M10" s="5" t="e">
        <f>(#REF!*0.98)+(C10*0.93)+((#REF!-1)*0.97*2.25)+((#REF!-2.38)*(#REF!/100))-7</f>
        <v>#REF!</v>
      </c>
      <c r="N10" s="6">
        <f>(0.0115*1350)/0.3</f>
        <v>51.75</v>
      </c>
      <c r="O10" s="6" t="e">
        <f>(0.0086*1350)/(H10/100)</f>
        <v>#REF!</v>
      </c>
      <c r="P10" s="6" t="e">
        <f>((#REF!-58)*0.374)+N10</f>
        <v>#REF!</v>
      </c>
      <c r="Q10" s="6" t="e">
        <f>((#REF!-58)*0.374)+O10</f>
        <v>#REF!</v>
      </c>
      <c r="R10" s="6" t="e">
        <f>Q10/P10</f>
        <v>#REF!</v>
      </c>
      <c r="S10" s="6" t="e">
        <f>((Q10*#REF!)-0.08*(613.64^0.75)*R10)/0.31</f>
        <v>#REF!</v>
      </c>
      <c r="T10" s="6" t="e">
        <f>(S10/Q10)*2000</f>
        <v>#REF!</v>
      </c>
      <c r="U10" s="38">
        <f>C10</f>
        <v>0.74</v>
      </c>
      <c r="V10" s="39">
        <f>D10/0.436</f>
        <v>0.25229357798165136</v>
      </c>
      <c r="W10" s="39">
        <f>E10/0.83</f>
        <v>1.1807228915662651</v>
      </c>
      <c r="X10" s="39">
        <f t="shared" si="0"/>
        <v>14.8</v>
      </c>
      <c r="Y10" s="39">
        <f t="shared" si="0"/>
        <v>5.045871559633027</v>
      </c>
      <c r="Z10" s="39">
        <f t="shared" si="0"/>
        <v>23.614457831325304</v>
      </c>
      <c r="AA10" s="33">
        <f>X10*$AH$7</f>
        <v>8.8800000000000008</v>
      </c>
      <c r="AB10" s="33">
        <f>Y10*$AH$8</f>
        <v>2.7752293577981653</v>
      </c>
      <c r="AC10" s="33">
        <f>Z10*$AH$9</f>
        <v>12.987951807228917</v>
      </c>
      <c r="AE10" s="33">
        <f>AA10+AB10+AC10</f>
        <v>24.643181165027084</v>
      </c>
    </row>
    <row r="11" spans="1:35" ht="12" customHeight="1" thickBot="1" x14ac:dyDescent="0.3">
      <c r="A11" s="60"/>
      <c r="B11" s="61"/>
      <c r="C11" s="61"/>
      <c r="D11" s="61"/>
      <c r="E11" s="61"/>
      <c r="G11" s="5"/>
      <c r="H11" s="5"/>
      <c r="I11" s="5"/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38"/>
      <c r="V11" s="39"/>
      <c r="W11" s="39"/>
      <c r="X11" s="39"/>
      <c r="Y11" s="39"/>
      <c r="Z11" s="39"/>
      <c r="AA11" s="33"/>
      <c r="AB11" s="33"/>
      <c r="AC11" s="33"/>
    </row>
    <row r="12" spans="1:35" ht="15.9" customHeight="1" thickTop="1" thickBot="1" x14ac:dyDescent="0.3">
      <c r="A12" s="36" t="s">
        <v>36</v>
      </c>
      <c r="B12" s="62">
        <f>AVERAGE(B7:B11)</f>
        <v>79.352499999999992</v>
      </c>
      <c r="C12" s="62">
        <f>AVERAGE(C7:C11)</f>
        <v>0.65749999999999997</v>
      </c>
      <c r="D12" s="62">
        <f>AVERAGE(D7:D11)</f>
        <v>0.11249999999999999</v>
      </c>
      <c r="E12" s="62">
        <f>AVERAGE(E7:E11)</f>
        <v>0.97</v>
      </c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1"/>
      <c r="Q12" s="41"/>
      <c r="R12" s="41"/>
      <c r="S12" s="41"/>
      <c r="T12" s="41"/>
      <c r="U12" s="43">
        <f>C12</f>
        <v>0.65749999999999997</v>
      </c>
      <c r="V12" s="43">
        <f>D12/0.436</f>
        <v>0.2580275229357798</v>
      </c>
      <c r="W12" s="43">
        <f>E12/0.83</f>
        <v>1.1686746987951808</v>
      </c>
      <c r="X12" s="43">
        <f>U12*2000/100</f>
        <v>13.15</v>
      </c>
      <c r="Y12" s="43">
        <f>V12*2000/100</f>
        <v>5.1605504587155959</v>
      </c>
      <c r="Z12" s="43">
        <f>W12*2000/100</f>
        <v>23.373493975903617</v>
      </c>
      <c r="AA12" s="44">
        <f>X12*$AH$7</f>
        <v>7.89</v>
      </c>
      <c r="AB12" s="44">
        <f>Y12*$AH$8</f>
        <v>2.8383027522935782</v>
      </c>
      <c r="AC12" s="44">
        <f>Z12*$AH$9</f>
        <v>12.85542168674699</v>
      </c>
      <c r="AD12" s="36"/>
      <c r="AE12" s="45">
        <f>AA12+AB12+AC12</f>
        <v>23.583724439040566</v>
      </c>
      <c r="AG12" s="54">
        <f>AE12*0.8</f>
        <v>18.866979551232454</v>
      </c>
      <c r="AH12" s="55" t="s">
        <v>51</v>
      </c>
      <c r="AI12" s="52"/>
    </row>
    <row r="13" spans="1:35" ht="12" customHeight="1" thickTop="1" thickBot="1" x14ac:dyDescent="0.3">
      <c r="A13" s="30"/>
      <c r="B13" s="63"/>
      <c r="C13" s="63"/>
      <c r="D13" s="31"/>
      <c r="E13" s="31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</row>
    <row r="14" spans="1:35" ht="17.100000000000001" customHeight="1" thickTop="1" thickBot="1" x14ac:dyDescent="0.3">
      <c r="A14" s="37" t="s">
        <v>42</v>
      </c>
      <c r="B14" s="64">
        <f>MIN(B7:B10)</f>
        <v>75.31</v>
      </c>
      <c r="C14" s="64">
        <f>MIN(C7:C10)</f>
        <v>0.54</v>
      </c>
      <c r="D14" s="64">
        <f>MIN(D7:D10)</f>
        <v>0.09</v>
      </c>
      <c r="E14" s="64">
        <f>MIN(E7:E10)</f>
        <v>0.86</v>
      </c>
      <c r="F14" s="64"/>
      <c r="G14" s="64">
        <f t="shared" ref="G14:AC14" si="1">MIN(G7:G10)</f>
        <v>0.50220000000000009</v>
      </c>
      <c r="H14" s="64" t="e">
        <f t="shared" si="1"/>
        <v>#REF!</v>
      </c>
      <c r="I14" s="64" t="e">
        <f t="shared" si="1"/>
        <v>#REF!</v>
      </c>
      <c r="J14" s="64" t="e">
        <f t="shared" si="1"/>
        <v>#REF!</v>
      </c>
      <c r="K14" s="64" t="e">
        <f t="shared" si="1"/>
        <v>#REF!</v>
      </c>
      <c r="L14" s="64" t="e">
        <f t="shared" si="1"/>
        <v>#REF!</v>
      </c>
      <c r="M14" s="64" t="e">
        <f t="shared" si="1"/>
        <v>#REF!</v>
      </c>
      <c r="N14" s="64">
        <f t="shared" si="1"/>
        <v>51.75</v>
      </c>
      <c r="O14" s="64" t="e">
        <f t="shared" si="1"/>
        <v>#REF!</v>
      </c>
      <c r="P14" s="64" t="e">
        <f t="shared" si="1"/>
        <v>#REF!</v>
      </c>
      <c r="Q14" s="64" t="e">
        <f t="shared" si="1"/>
        <v>#REF!</v>
      </c>
      <c r="R14" s="64" t="e">
        <f t="shared" si="1"/>
        <v>#REF!</v>
      </c>
      <c r="S14" s="64" t="e">
        <f t="shared" si="1"/>
        <v>#REF!</v>
      </c>
      <c r="T14" s="64" t="e">
        <f t="shared" si="1"/>
        <v>#REF!</v>
      </c>
      <c r="U14" s="65">
        <f t="shared" si="1"/>
        <v>0.54</v>
      </c>
      <c r="V14" s="65">
        <f t="shared" si="1"/>
        <v>0.20642201834862384</v>
      </c>
      <c r="W14" s="65">
        <f t="shared" si="1"/>
        <v>1.036144578313253</v>
      </c>
      <c r="X14" s="65">
        <f t="shared" si="1"/>
        <v>10.8</v>
      </c>
      <c r="Y14" s="65">
        <f t="shared" si="1"/>
        <v>4.1284403669724767</v>
      </c>
      <c r="Z14" s="65">
        <f t="shared" si="1"/>
        <v>20.722891566265062</v>
      </c>
      <c r="AA14" s="66">
        <f t="shared" si="1"/>
        <v>6.48</v>
      </c>
      <c r="AB14" s="66">
        <f t="shared" si="1"/>
        <v>2.2706422018348622</v>
      </c>
      <c r="AC14" s="66">
        <f t="shared" si="1"/>
        <v>11.397590361445785</v>
      </c>
      <c r="AD14" s="66"/>
      <c r="AE14" s="46">
        <f>MIN(AE7:AE10)</f>
        <v>20.388232563280646</v>
      </c>
    </row>
    <row r="15" spans="1:35" ht="17.100000000000001" customHeight="1" thickTop="1" thickBot="1" x14ac:dyDescent="0.3">
      <c r="A15" s="37" t="s">
        <v>43</v>
      </c>
      <c r="B15" s="64">
        <f>MAX(B7:B10)</f>
        <v>83.52</v>
      </c>
      <c r="C15" s="64">
        <f>MAX(C7:C10)</f>
        <v>0.79</v>
      </c>
      <c r="D15" s="64">
        <f>MAX(D7:D10)</f>
        <v>0.13</v>
      </c>
      <c r="E15" s="64">
        <f>MAX(E7:E10)</f>
        <v>1.1499999999999999</v>
      </c>
      <c r="F15" s="64"/>
      <c r="G15" s="64">
        <f t="shared" ref="G15:AC15" si="2">MAX(G7:G10)</f>
        <v>0.73470000000000002</v>
      </c>
      <c r="H15" s="64" t="e">
        <f t="shared" si="2"/>
        <v>#REF!</v>
      </c>
      <c r="I15" s="64" t="e">
        <f t="shared" si="2"/>
        <v>#REF!</v>
      </c>
      <c r="J15" s="64" t="e">
        <f t="shared" si="2"/>
        <v>#REF!</v>
      </c>
      <c r="K15" s="64" t="e">
        <f t="shared" si="2"/>
        <v>#REF!</v>
      </c>
      <c r="L15" s="64" t="e">
        <f t="shared" si="2"/>
        <v>#REF!</v>
      </c>
      <c r="M15" s="64" t="e">
        <f t="shared" si="2"/>
        <v>#REF!</v>
      </c>
      <c r="N15" s="64">
        <f t="shared" si="2"/>
        <v>51.75</v>
      </c>
      <c r="O15" s="64" t="e">
        <f t="shared" si="2"/>
        <v>#REF!</v>
      </c>
      <c r="P15" s="64" t="e">
        <f t="shared" si="2"/>
        <v>#REF!</v>
      </c>
      <c r="Q15" s="64" t="e">
        <f t="shared" si="2"/>
        <v>#REF!</v>
      </c>
      <c r="R15" s="64" t="e">
        <f t="shared" si="2"/>
        <v>#REF!</v>
      </c>
      <c r="S15" s="64" t="e">
        <f t="shared" si="2"/>
        <v>#REF!</v>
      </c>
      <c r="T15" s="64" t="e">
        <f t="shared" si="2"/>
        <v>#REF!</v>
      </c>
      <c r="U15" s="64">
        <f t="shared" si="2"/>
        <v>0.79</v>
      </c>
      <c r="V15" s="64">
        <f t="shared" si="2"/>
        <v>0.29816513761467889</v>
      </c>
      <c r="W15" s="64">
        <f t="shared" si="2"/>
        <v>1.3855421686746987</v>
      </c>
      <c r="X15" s="64">
        <f t="shared" si="2"/>
        <v>15.8</v>
      </c>
      <c r="Y15" s="64">
        <f t="shared" si="2"/>
        <v>5.9633027522935773</v>
      </c>
      <c r="Z15" s="64">
        <f t="shared" si="2"/>
        <v>27.710843373493976</v>
      </c>
      <c r="AA15" s="66">
        <f t="shared" si="2"/>
        <v>9.48</v>
      </c>
      <c r="AB15" s="66">
        <f t="shared" si="2"/>
        <v>3.2798165137614679</v>
      </c>
      <c r="AC15" s="66">
        <f t="shared" si="2"/>
        <v>15.240963855421688</v>
      </c>
      <c r="AD15" s="66"/>
      <c r="AE15" s="46">
        <f>MAX(AE7:AE10)</f>
        <v>24.748486791201508</v>
      </c>
    </row>
    <row r="16" spans="1:35" ht="17.100000000000001" customHeight="1" thickTop="1" x14ac:dyDescent="0.25">
      <c r="A16" s="32"/>
      <c r="B16" s="63"/>
      <c r="C16" s="63"/>
      <c r="D16" s="63"/>
      <c r="E16" s="63"/>
      <c r="G16" s="5"/>
      <c r="H16" s="5"/>
      <c r="I16" s="5"/>
      <c r="J16" s="5"/>
      <c r="K16" s="5"/>
      <c r="L16" s="5"/>
      <c r="M16" s="5"/>
      <c r="N16" s="6"/>
      <c r="O16" s="6"/>
      <c r="P16" s="6"/>
      <c r="Q16" s="6"/>
      <c r="R16" s="6"/>
      <c r="S16" s="6"/>
      <c r="T16" s="6"/>
    </row>
    <row r="17" spans="1:34" s="4" customFormat="1" ht="17.100000000000001" customHeight="1" x14ac:dyDescent="0.25">
      <c r="A17" s="32"/>
      <c r="B17" s="63"/>
      <c r="C17" s="63"/>
      <c r="D17" s="63"/>
      <c r="E17" s="63"/>
      <c r="G17" s="5"/>
      <c r="H17" s="5"/>
      <c r="I17" s="5"/>
      <c r="J17" s="5"/>
      <c r="K17" s="5"/>
      <c r="L17" s="5"/>
      <c r="M17" s="5"/>
      <c r="N17" s="6"/>
      <c r="O17" s="6"/>
      <c r="P17" s="6"/>
      <c r="Q17" s="6"/>
      <c r="R17" s="6"/>
      <c r="S17" s="6"/>
      <c r="T17" s="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9" customHeight="1" x14ac:dyDescent="0.25">
      <c r="A18" s="52" t="s">
        <v>46</v>
      </c>
      <c r="B18" s="52">
        <v>41.8</v>
      </c>
      <c r="C18" s="52">
        <v>0.61</v>
      </c>
      <c r="D18" s="52">
        <v>0.09</v>
      </c>
      <c r="E18" s="52">
        <v>0.44</v>
      </c>
      <c r="F18" s="47"/>
      <c r="G18" s="47">
        <f>C18*0.93</f>
        <v>0.56730000000000003</v>
      </c>
      <c r="H18" s="47" t="e">
        <f>((#REF!-3)*(#REF!/100))</f>
        <v>#REF!</v>
      </c>
      <c r="I18" s="47" t="e">
        <f>#REF!*0.98</f>
        <v>#REF!</v>
      </c>
      <c r="J18" s="47" t="e">
        <f>(0.97*(#REF!-1)*2.25)</f>
        <v>#REF!</v>
      </c>
      <c r="K18" s="47" t="e">
        <f>#REF!*2.2046</f>
        <v>#REF!</v>
      </c>
      <c r="L18" s="47" t="e">
        <f>((0.012*1350/(#REF!/100))+(#REF!-45)*0.374)/1350*100</f>
        <v>#REF!</v>
      </c>
      <c r="M18" s="47" t="e">
        <f>(#REF!*0.98)+(C18*0.93)+((#REF!-1)*0.97*2.25)+((#REF!-2.38)*(#REF!/100))-7</f>
        <v>#REF!</v>
      </c>
      <c r="N18" s="48">
        <f>(0.0115*1350)/0.3</f>
        <v>51.75</v>
      </c>
      <c r="O18" s="48" t="e">
        <f>(0.0086*1350)/(H18/100)</f>
        <v>#REF!</v>
      </c>
      <c r="P18" s="48" t="e">
        <f>((#REF!-58)*0.374)+N18</f>
        <v>#REF!</v>
      </c>
      <c r="Q18" s="48" t="e">
        <f>((#REF!-58)*0.374)+O18</f>
        <v>#REF!</v>
      </c>
      <c r="R18" s="48" t="e">
        <f>Q18/P18</f>
        <v>#REF!</v>
      </c>
      <c r="S18" s="48" t="e">
        <f>((Q18*#REF!)-0.08*(613.64^0.75)*R18)/0.31</f>
        <v>#REF!</v>
      </c>
      <c r="T18" s="48" t="e">
        <f>(S18/Q18)*2000</f>
        <v>#REF!</v>
      </c>
      <c r="U18" s="49">
        <f>C18</f>
        <v>0.61</v>
      </c>
      <c r="V18" s="50">
        <f>D18/0.436</f>
        <v>0.20642201834862384</v>
      </c>
      <c r="W18" s="50">
        <f>E18/0.83</f>
        <v>0.53012048192771088</v>
      </c>
      <c r="X18" s="50">
        <f>U18*2000/100</f>
        <v>12.2</v>
      </c>
      <c r="Y18" s="50">
        <f>V18*2000/100</f>
        <v>4.1284403669724767</v>
      </c>
      <c r="Z18" s="50">
        <f>W18*2000/100</f>
        <v>10.602409638554217</v>
      </c>
      <c r="AA18" s="51">
        <f>X18*$AH$7</f>
        <v>7.3199999999999994</v>
      </c>
      <c r="AB18" s="51">
        <f>Y18*$AH$8</f>
        <v>2.2706422018348622</v>
      </c>
      <c r="AC18" s="51">
        <f>Z18*$AH$9</f>
        <v>5.8313253012048198</v>
      </c>
      <c r="AD18" s="52"/>
      <c r="AE18" s="51">
        <f>AA18+AB18+AC18</f>
        <v>15.421967503039681</v>
      </c>
    </row>
    <row r="19" spans="1:34" s="4" customFormat="1" ht="17.100000000000001" customHeight="1" x14ac:dyDescent="0.25">
      <c r="A19" s="1"/>
      <c r="B19" s="68"/>
      <c r="C19" s="68"/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4" customFormat="1" ht="17.100000000000001" customHeight="1" x14ac:dyDescent="0.25">
      <c r="A20" s="87"/>
      <c r="B20" s="91"/>
      <c r="C20" s="91"/>
      <c r="D20" s="91"/>
      <c r="E20" s="91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4" customFormat="1" ht="17.100000000000001" customHeight="1" x14ac:dyDescent="0.25">
      <c r="A21" s="91"/>
      <c r="B21" s="91"/>
      <c r="C21" s="91"/>
      <c r="D21" s="91"/>
      <c r="E21" s="91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4" customFormat="1" ht="17.100000000000001" customHeight="1" x14ac:dyDescent="0.25">
      <c r="A22" s="27"/>
      <c r="B22" s="10"/>
      <c r="C22" s="10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4" customFormat="1" ht="17.100000000000001" customHeight="1" x14ac:dyDescent="0.25">
      <c r="A23" s="1"/>
      <c r="B23" s="10"/>
      <c r="C23" s="10"/>
      <c r="G23" s="5"/>
      <c r="H23" s="5"/>
      <c r="I23" s="5"/>
      <c r="J23" s="5"/>
      <c r="K23" s="5"/>
      <c r="L23" s="5"/>
      <c r="M23" s="5"/>
      <c r="N23" s="6"/>
      <c r="O23" s="6"/>
      <c r="P23" s="6"/>
      <c r="Q23" s="6"/>
      <c r="R23" s="6"/>
      <c r="S23" s="6"/>
      <c r="T23" s="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4" customFormat="1" ht="17.100000000000001" customHeight="1" x14ac:dyDescent="0.25">
      <c r="A24" s="1"/>
      <c r="B24" s="10"/>
      <c r="C24" s="10"/>
      <c r="G24" s="5"/>
      <c r="H24" s="5"/>
      <c r="I24" s="5"/>
      <c r="J24" s="5"/>
      <c r="K24" s="5"/>
      <c r="L24" s="5"/>
      <c r="M24" s="5"/>
      <c r="N24" s="6"/>
      <c r="O24" s="6"/>
      <c r="P24" s="6"/>
      <c r="Q24" s="6"/>
      <c r="R24" s="6"/>
      <c r="S24" s="6"/>
      <c r="T24" s="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4" customFormat="1" ht="17.100000000000001" customHeight="1" x14ac:dyDescent="0.25">
      <c r="A25" s="1"/>
      <c r="B25" s="10"/>
      <c r="C25" s="10"/>
      <c r="G25" s="5"/>
      <c r="H25" s="5"/>
      <c r="I25" s="5"/>
      <c r="J25" s="5"/>
      <c r="K25" s="5"/>
      <c r="L25" s="5"/>
      <c r="M25" s="5"/>
      <c r="N25" s="6"/>
      <c r="O25" s="6"/>
      <c r="P25" s="6"/>
      <c r="Q25" s="6"/>
      <c r="R25" s="6"/>
      <c r="S25" s="6"/>
      <c r="T25" s="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4" customFormat="1" ht="17.100000000000001" customHeight="1" x14ac:dyDescent="0.25">
      <c r="A26" s="1"/>
      <c r="B26" s="10"/>
      <c r="C26" s="10"/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4" customFormat="1" ht="17.100000000000001" customHeight="1" x14ac:dyDescent="0.25">
      <c r="A27" s="1"/>
      <c r="B27" s="10"/>
      <c r="C27" s="10"/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4" customFormat="1" ht="17.100000000000001" customHeight="1" x14ac:dyDescent="0.25">
      <c r="A28" s="1"/>
      <c r="B28" s="10"/>
      <c r="C28" s="10"/>
      <c r="G28" s="5"/>
      <c r="H28" s="5"/>
      <c r="I28" s="5"/>
      <c r="J28" s="5"/>
      <c r="K28" s="5"/>
      <c r="L28" s="5"/>
      <c r="M28" s="5"/>
      <c r="N28" s="6"/>
      <c r="O28" s="6"/>
      <c r="P28" s="6"/>
      <c r="Q28" s="6"/>
      <c r="R28" s="6"/>
      <c r="S28" s="6"/>
      <c r="T28" s="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4" customFormat="1" ht="17.100000000000001" customHeight="1" x14ac:dyDescent="0.25">
      <c r="A29" s="1"/>
      <c r="B29" s="10"/>
      <c r="C29" s="10"/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  <c r="R29" s="6"/>
      <c r="S29" s="6"/>
      <c r="T29" s="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4" customFormat="1" ht="17.100000000000001" customHeight="1" x14ac:dyDescent="0.25">
      <c r="A30" s="1"/>
      <c r="B30" s="10"/>
      <c r="C30" s="10"/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  <c r="R30" s="6"/>
      <c r="S30" s="6"/>
      <c r="T30" s="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4" customFormat="1" ht="17.100000000000001" customHeight="1" x14ac:dyDescent="0.25">
      <c r="A31" s="1"/>
      <c r="B31" s="10"/>
      <c r="C31" s="10"/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  <c r="R31" s="6"/>
      <c r="S31" s="6"/>
      <c r="T31" s="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4" customFormat="1" ht="17.100000000000001" customHeight="1" x14ac:dyDescent="0.25">
      <c r="A32" s="1"/>
      <c r="B32" s="10"/>
      <c r="C32" s="10"/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4" customFormat="1" ht="17.100000000000001" customHeight="1" x14ac:dyDescent="0.25">
      <c r="A33" s="1"/>
      <c r="B33" s="10"/>
      <c r="C33" s="10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4" customFormat="1" ht="17.100000000000001" customHeight="1" x14ac:dyDescent="0.25">
      <c r="A34" s="1"/>
      <c r="B34" s="10"/>
      <c r="C34" s="10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S34" s="6"/>
      <c r="T34" s="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4" customFormat="1" ht="17.100000000000001" customHeight="1" x14ac:dyDescent="0.25">
      <c r="A35" s="1"/>
      <c r="B35" s="10"/>
      <c r="C35" s="10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6"/>
      <c r="S35" s="6"/>
      <c r="T35" s="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4" customFormat="1" x14ac:dyDescent="0.25">
      <c r="A36" s="1"/>
      <c r="B36" s="10"/>
      <c r="C36" s="10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  <c r="R36" s="6"/>
      <c r="S36" s="6"/>
      <c r="T36" s="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4" customFormat="1" x14ac:dyDescent="0.25">
      <c r="A37" s="1"/>
      <c r="B37" s="10"/>
      <c r="C37" s="10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6"/>
      <c r="T37" s="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4" customFormat="1" x14ac:dyDescent="0.25">
      <c r="A38" s="1"/>
      <c r="B38" s="10"/>
      <c r="C38" s="10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  <c r="R38" s="6"/>
      <c r="S38" s="6"/>
      <c r="T38" s="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4" customFormat="1" x14ac:dyDescent="0.25">
      <c r="A39" s="1"/>
      <c r="B39" s="10"/>
      <c r="C39" s="10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  <c r="R39" s="6"/>
      <c r="S39" s="6"/>
      <c r="T39" s="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4" customFormat="1" x14ac:dyDescent="0.25">
      <c r="A40" s="1"/>
      <c r="B40" s="10"/>
      <c r="C40" s="10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4" customFormat="1" x14ac:dyDescent="0.25">
      <c r="A41" s="1"/>
      <c r="B41" s="10"/>
      <c r="C41" s="10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4" customFormat="1" x14ac:dyDescent="0.25">
      <c r="A42" s="1"/>
      <c r="B42" s="10"/>
      <c r="C42" s="10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4" customFormat="1" x14ac:dyDescent="0.25">
      <c r="A43" s="1"/>
      <c r="B43" s="10"/>
      <c r="C43" s="10"/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4" customFormat="1" x14ac:dyDescent="0.25">
      <c r="A44" s="1"/>
      <c r="B44" s="10"/>
      <c r="C44" s="10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4" customFormat="1" x14ac:dyDescent="0.25">
      <c r="A45" s="1"/>
      <c r="B45" s="10"/>
      <c r="C45" s="10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4" customFormat="1" x14ac:dyDescent="0.25">
      <c r="A46" s="1"/>
      <c r="B46" s="10"/>
      <c r="C46" s="10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6"/>
      <c r="T46" s="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4" customFormat="1" x14ac:dyDescent="0.25">
      <c r="A47" s="1"/>
      <c r="B47" s="10"/>
      <c r="C47" s="10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  <c r="R47" s="6"/>
      <c r="S47" s="6"/>
      <c r="T47" s="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4" customFormat="1" x14ac:dyDescent="0.25">
      <c r="A48" s="1"/>
      <c r="B48" s="10"/>
      <c r="C48" s="10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4" customFormat="1" x14ac:dyDescent="0.25">
      <c r="A49" s="1"/>
      <c r="B49" s="10"/>
      <c r="C49" s="10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4" customFormat="1" x14ac:dyDescent="0.25">
      <c r="A50" s="1"/>
      <c r="B50" s="10"/>
      <c r="C50" s="10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4" customFormat="1" x14ac:dyDescent="0.25">
      <c r="A51" s="1"/>
      <c r="B51" s="10"/>
      <c r="C51" s="10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4" customFormat="1" x14ac:dyDescent="0.25">
      <c r="A52" s="1"/>
      <c r="B52" s="10"/>
      <c r="C52" s="10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4" customFormat="1" x14ac:dyDescent="0.25">
      <c r="A53" s="1"/>
      <c r="B53" s="10"/>
      <c r="C53" s="10"/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4" customFormat="1" x14ac:dyDescent="0.25">
      <c r="A54" s="1"/>
      <c r="B54" s="10"/>
      <c r="C54" s="10"/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  <c r="R54" s="6"/>
      <c r="S54" s="6"/>
      <c r="T54" s="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4" customFormat="1" x14ac:dyDescent="0.25">
      <c r="A55" s="1"/>
      <c r="B55" s="10"/>
      <c r="C55" s="10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  <c r="R55" s="6"/>
      <c r="S55" s="6"/>
      <c r="T55" s="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4" customFormat="1" x14ac:dyDescent="0.25">
      <c r="A56" s="1"/>
      <c r="B56" s="10"/>
      <c r="C56" s="10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4" customFormat="1" x14ac:dyDescent="0.25">
      <c r="A57" s="1"/>
      <c r="B57" s="10"/>
      <c r="C57" s="10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4" customFormat="1" x14ac:dyDescent="0.25">
      <c r="A58" s="1"/>
      <c r="B58" s="10"/>
      <c r="C58" s="10"/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4" customFormat="1" x14ac:dyDescent="0.25">
      <c r="A59" s="1"/>
      <c r="B59" s="10"/>
      <c r="C59" s="10"/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4" customFormat="1" x14ac:dyDescent="0.25">
      <c r="A60" s="1"/>
      <c r="B60" s="10"/>
      <c r="C60" s="10"/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4" customFormat="1" x14ac:dyDescent="0.25">
      <c r="A61" s="1"/>
      <c r="B61" s="10"/>
      <c r="C61" s="10"/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4" customFormat="1" x14ac:dyDescent="0.25">
      <c r="A62" s="1"/>
      <c r="B62" s="10"/>
      <c r="C62" s="10"/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  <c r="R62" s="6"/>
      <c r="S62" s="6"/>
      <c r="T62" s="6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4" customFormat="1" x14ac:dyDescent="0.25">
      <c r="A63" s="1"/>
      <c r="B63" s="10"/>
      <c r="C63" s="10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  <c r="R63" s="6"/>
      <c r="S63" s="6"/>
      <c r="T63" s="6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s="4" customFormat="1" x14ac:dyDescent="0.25">
      <c r="A64" s="1"/>
      <c r="B64" s="10"/>
      <c r="C64" s="10"/>
      <c r="G64" s="5"/>
      <c r="H64" s="5"/>
      <c r="I64" s="5"/>
      <c r="J64" s="5"/>
      <c r="K64" s="5"/>
      <c r="L64" s="5"/>
      <c r="M64" s="5"/>
      <c r="N64" s="6"/>
      <c r="O64" s="6"/>
      <c r="P64" s="6"/>
      <c r="Q64" s="6"/>
      <c r="R64" s="6"/>
      <c r="S64" s="6"/>
      <c r="T64" s="6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4" customFormat="1" x14ac:dyDescent="0.25">
      <c r="A65" s="1"/>
      <c r="B65" s="10"/>
      <c r="C65" s="10"/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  <c r="R65" s="6"/>
      <c r="S65" s="6"/>
      <c r="T65" s="6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4" customFormat="1" x14ac:dyDescent="0.25">
      <c r="A66" s="1"/>
      <c r="B66" s="10"/>
      <c r="C66" s="10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  <c r="R66" s="6"/>
      <c r="S66" s="6"/>
      <c r="T66" s="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4" customFormat="1" x14ac:dyDescent="0.25">
      <c r="A67" s="1"/>
      <c r="B67" s="10"/>
      <c r="C67" s="10"/>
      <c r="G67" s="5"/>
      <c r="H67" s="5"/>
      <c r="I67" s="5"/>
      <c r="J67" s="5"/>
      <c r="K67" s="5"/>
      <c r="L67" s="5"/>
      <c r="M67" s="5"/>
      <c r="N67" s="6"/>
      <c r="O67" s="6"/>
      <c r="P67" s="6"/>
      <c r="Q67" s="6"/>
      <c r="R67" s="6"/>
      <c r="S67" s="6"/>
      <c r="T67" s="6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4" customFormat="1" x14ac:dyDescent="0.25">
      <c r="A68" s="1"/>
      <c r="B68" s="10"/>
      <c r="C68" s="10"/>
      <c r="G68" s="5"/>
      <c r="H68" s="5"/>
      <c r="I68" s="5"/>
      <c r="J68" s="5"/>
      <c r="K68" s="5"/>
      <c r="L68" s="5"/>
      <c r="M68" s="5"/>
      <c r="N68" s="6"/>
      <c r="O68" s="6"/>
      <c r="P68" s="6"/>
      <c r="Q68" s="6"/>
      <c r="R68" s="6"/>
      <c r="S68" s="6"/>
      <c r="T68" s="6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s="4" customFormat="1" x14ac:dyDescent="0.25">
      <c r="A69" s="1"/>
      <c r="B69" s="10"/>
      <c r="C69" s="10"/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  <c r="R69" s="6"/>
      <c r="S69" s="6"/>
      <c r="T69" s="6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s="4" customFormat="1" x14ac:dyDescent="0.25">
      <c r="A70" s="1"/>
      <c r="B70" s="10"/>
      <c r="C70" s="10"/>
      <c r="G70" s="5"/>
      <c r="H70" s="5"/>
      <c r="I70" s="5"/>
      <c r="J70" s="5"/>
      <c r="K70" s="5"/>
      <c r="L70" s="5"/>
      <c r="M70" s="5"/>
      <c r="N70" s="6"/>
      <c r="O70" s="6"/>
      <c r="P70" s="6"/>
      <c r="Q70" s="6"/>
      <c r="R70" s="6"/>
      <c r="S70" s="6"/>
      <c r="T70" s="6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4" customFormat="1" x14ac:dyDescent="0.25">
      <c r="A71" s="1"/>
      <c r="B71" s="10"/>
      <c r="C71" s="10"/>
      <c r="G71" s="5"/>
      <c r="H71" s="5"/>
      <c r="I71" s="5"/>
      <c r="J71" s="5"/>
      <c r="K71" s="5"/>
      <c r="L71" s="5"/>
      <c r="M71" s="5"/>
      <c r="N71" s="6"/>
      <c r="O71" s="6"/>
      <c r="P71" s="6"/>
      <c r="Q71" s="6"/>
      <c r="R71" s="6"/>
      <c r="S71" s="6"/>
      <c r="T71" s="6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4" customFormat="1" x14ac:dyDescent="0.25">
      <c r="A72" s="1"/>
      <c r="B72" s="10"/>
      <c r="C72" s="10"/>
      <c r="G72" s="5"/>
      <c r="H72" s="5"/>
      <c r="I72" s="5"/>
      <c r="J72" s="5"/>
      <c r="K72" s="5"/>
      <c r="L72" s="5"/>
      <c r="M72" s="5"/>
      <c r="N72" s="6"/>
      <c r="O72" s="6"/>
      <c r="P72" s="6"/>
      <c r="Q72" s="6"/>
      <c r="R72" s="6"/>
      <c r="S72" s="6"/>
      <c r="T72" s="6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4" customFormat="1" x14ac:dyDescent="0.25">
      <c r="A73" s="1"/>
      <c r="B73" s="10"/>
      <c r="C73" s="10"/>
      <c r="G73" s="5"/>
      <c r="H73" s="5"/>
      <c r="I73" s="5"/>
      <c r="J73" s="5"/>
      <c r="K73" s="5"/>
      <c r="L73" s="5"/>
      <c r="M73" s="5"/>
      <c r="N73" s="6"/>
      <c r="O73" s="6"/>
      <c r="P73" s="6"/>
      <c r="Q73" s="6"/>
      <c r="R73" s="6"/>
      <c r="S73" s="6"/>
      <c r="T73" s="6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s="4" customFormat="1" x14ac:dyDescent="0.25">
      <c r="A74" s="1"/>
      <c r="B74" s="10"/>
      <c r="C74" s="10"/>
      <c r="G74" s="5"/>
      <c r="H74" s="5"/>
      <c r="I74" s="5"/>
      <c r="J74" s="5"/>
      <c r="K74" s="5"/>
      <c r="L74" s="5"/>
      <c r="M74" s="5"/>
      <c r="N74" s="6"/>
      <c r="O74" s="6"/>
      <c r="P74" s="6"/>
      <c r="Q74" s="6"/>
      <c r="R74" s="6"/>
      <c r="S74" s="6"/>
      <c r="T74" s="6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s="4" customFormat="1" x14ac:dyDescent="0.25">
      <c r="A75" s="1"/>
      <c r="B75" s="10"/>
      <c r="C75" s="10"/>
      <c r="G75" s="5"/>
      <c r="H75" s="5"/>
      <c r="I75" s="5"/>
      <c r="J75" s="5"/>
      <c r="K75" s="5"/>
      <c r="L75" s="5"/>
      <c r="M75" s="5"/>
      <c r="N75" s="6"/>
      <c r="O75" s="6"/>
      <c r="P75" s="6"/>
      <c r="Q75" s="6"/>
      <c r="R75" s="6"/>
      <c r="S75" s="6"/>
      <c r="T75" s="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s="4" customFormat="1" x14ac:dyDescent="0.25">
      <c r="A76" s="1"/>
      <c r="B76" s="10"/>
      <c r="C76" s="10"/>
      <c r="G76" s="5"/>
      <c r="H76" s="5"/>
      <c r="I76" s="5"/>
      <c r="J76" s="5"/>
      <c r="K76" s="5"/>
      <c r="L76" s="5"/>
      <c r="M76" s="5"/>
      <c r="N76" s="6"/>
      <c r="O76" s="6"/>
      <c r="P76" s="6"/>
      <c r="Q76" s="6"/>
      <c r="R76" s="6"/>
      <c r="S76" s="6"/>
      <c r="T76" s="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4" customFormat="1" x14ac:dyDescent="0.25">
      <c r="A77" s="1"/>
      <c r="B77" s="10"/>
      <c r="C77" s="10"/>
      <c r="G77" s="5"/>
      <c r="H77" s="5"/>
      <c r="I77" s="5"/>
      <c r="J77" s="5"/>
      <c r="K77" s="5"/>
      <c r="L77" s="5"/>
      <c r="M77" s="5"/>
      <c r="N77" s="6"/>
      <c r="O77" s="6"/>
      <c r="P77" s="6"/>
      <c r="Q77" s="6"/>
      <c r="R77" s="6"/>
      <c r="S77" s="6"/>
      <c r="T77" s="6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s="4" customFormat="1" x14ac:dyDescent="0.25">
      <c r="A78" s="1"/>
      <c r="B78" s="10"/>
      <c r="C78" s="10"/>
      <c r="G78" s="5"/>
      <c r="H78" s="5"/>
      <c r="I78" s="5"/>
      <c r="J78" s="5"/>
      <c r="K78" s="5"/>
      <c r="L78" s="5"/>
      <c r="M78" s="5"/>
      <c r="N78" s="6"/>
      <c r="O78" s="6"/>
      <c r="P78" s="6"/>
      <c r="Q78" s="6"/>
      <c r="R78" s="6"/>
      <c r="S78" s="6"/>
      <c r="T78" s="6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4" customFormat="1" x14ac:dyDescent="0.25">
      <c r="A79" s="1"/>
      <c r="B79" s="10"/>
      <c r="C79" s="10"/>
      <c r="G79" s="5"/>
      <c r="H79" s="5"/>
      <c r="I79" s="5"/>
      <c r="J79" s="5"/>
      <c r="K79" s="5"/>
      <c r="L79" s="5"/>
      <c r="M79" s="5"/>
      <c r="N79" s="6"/>
      <c r="O79" s="6"/>
      <c r="P79" s="6"/>
      <c r="Q79" s="6"/>
      <c r="R79" s="6"/>
      <c r="S79" s="6"/>
      <c r="T79" s="6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s="4" customFormat="1" x14ac:dyDescent="0.25">
      <c r="A80" s="1"/>
      <c r="B80" s="10"/>
      <c r="C80" s="10"/>
      <c r="G80" s="5"/>
      <c r="H80" s="5"/>
      <c r="I80" s="5"/>
      <c r="J80" s="5"/>
      <c r="K80" s="5"/>
      <c r="L80" s="5"/>
      <c r="M80" s="5"/>
      <c r="N80" s="6"/>
      <c r="O80" s="6"/>
      <c r="P80" s="6"/>
      <c r="Q80" s="6"/>
      <c r="R80" s="6"/>
      <c r="S80" s="6"/>
      <c r="T80" s="6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s="4" customFormat="1" x14ac:dyDescent="0.25">
      <c r="A81" s="1"/>
      <c r="B81" s="10"/>
      <c r="C81" s="10"/>
      <c r="G81" s="5"/>
      <c r="H81" s="5"/>
      <c r="I81" s="5"/>
      <c r="J81" s="5"/>
      <c r="K81" s="5"/>
      <c r="L81" s="5"/>
      <c r="M81" s="5"/>
      <c r="N81" s="6"/>
      <c r="O81" s="6"/>
      <c r="P81" s="6"/>
      <c r="Q81" s="6"/>
      <c r="R81" s="6"/>
      <c r="S81" s="6"/>
      <c r="T81" s="6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s="4" customFormat="1" x14ac:dyDescent="0.25">
      <c r="A82" s="1"/>
      <c r="B82" s="10"/>
      <c r="C82" s="10"/>
      <c r="G82" s="5"/>
      <c r="H82" s="5"/>
      <c r="I82" s="5"/>
      <c r="J82" s="5"/>
      <c r="K82" s="5"/>
      <c r="L82" s="5"/>
      <c r="M82" s="5"/>
      <c r="N82" s="6"/>
      <c r="O82" s="6"/>
      <c r="P82" s="6"/>
      <c r="Q82" s="6"/>
      <c r="R82" s="6"/>
      <c r="S82" s="6"/>
      <c r="T82" s="6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s="4" customFormat="1" x14ac:dyDescent="0.25">
      <c r="A83" s="1"/>
      <c r="B83" s="10"/>
      <c r="C83" s="10"/>
      <c r="G83" s="5"/>
      <c r="H83" s="5"/>
      <c r="I83" s="5"/>
      <c r="J83" s="5"/>
      <c r="K83" s="5"/>
      <c r="L83" s="5"/>
      <c r="M83" s="5"/>
      <c r="N83" s="6"/>
      <c r="O83" s="6"/>
      <c r="P83" s="6"/>
      <c r="Q83" s="6"/>
      <c r="R83" s="6"/>
      <c r="S83" s="6"/>
      <c r="T83" s="6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s="4" customFormat="1" x14ac:dyDescent="0.25">
      <c r="A84" s="1"/>
      <c r="B84" s="10"/>
      <c r="C84" s="10"/>
      <c r="G84" s="5"/>
      <c r="H84" s="5"/>
      <c r="I84" s="5"/>
      <c r="J84" s="5"/>
      <c r="K84" s="5"/>
      <c r="L84" s="5"/>
      <c r="M84" s="5"/>
      <c r="N84" s="6"/>
      <c r="O84" s="6"/>
      <c r="P84" s="6"/>
      <c r="Q84" s="6"/>
      <c r="R84" s="6"/>
      <c r="S84" s="6"/>
      <c r="T84" s="6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s="4" customFormat="1" x14ac:dyDescent="0.25">
      <c r="A85" s="1"/>
      <c r="B85" s="10"/>
      <c r="C85" s="10"/>
      <c r="G85" s="5"/>
      <c r="H85" s="5"/>
      <c r="I85" s="5"/>
      <c r="J85" s="5"/>
      <c r="K85" s="5"/>
      <c r="L85" s="5"/>
      <c r="M85" s="5"/>
      <c r="N85" s="6"/>
      <c r="O85" s="6"/>
      <c r="P85" s="6"/>
      <c r="Q85" s="6"/>
      <c r="R85" s="6"/>
      <c r="S85" s="6"/>
      <c r="T85" s="6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s="4" customFormat="1" x14ac:dyDescent="0.25">
      <c r="A86" s="1"/>
      <c r="B86" s="10"/>
      <c r="C86" s="10"/>
      <c r="G86" s="5"/>
      <c r="H86" s="5"/>
      <c r="I86" s="5"/>
      <c r="J86" s="5"/>
      <c r="K86" s="5"/>
      <c r="L86" s="5"/>
      <c r="M86" s="5"/>
      <c r="N86" s="6"/>
      <c r="O86" s="6"/>
      <c r="P86" s="6"/>
      <c r="Q86" s="6"/>
      <c r="R86" s="6"/>
      <c r="S86" s="6"/>
      <c r="T86" s="6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s="4" customFormat="1" x14ac:dyDescent="0.25">
      <c r="A87" s="1"/>
      <c r="B87" s="10"/>
      <c r="C87" s="10"/>
      <c r="G87" s="5"/>
      <c r="H87" s="5"/>
      <c r="I87" s="5"/>
      <c r="J87" s="5"/>
      <c r="K87" s="5"/>
      <c r="L87" s="5"/>
      <c r="M87" s="5"/>
      <c r="N87" s="6"/>
      <c r="O87" s="6"/>
      <c r="P87" s="6"/>
      <c r="Q87" s="6"/>
      <c r="R87" s="6"/>
      <c r="S87" s="6"/>
      <c r="T87" s="6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4" customFormat="1" x14ac:dyDescent="0.25">
      <c r="A88" s="1"/>
      <c r="B88" s="10"/>
      <c r="C88" s="10"/>
      <c r="G88" s="5"/>
      <c r="H88" s="5"/>
      <c r="I88" s="5"/>
      <c r="J88" s="5"/>
      <c r="K88" s="5"/>
      <c r="L88" s="5"/>
      <c r="M88" s="5"/>
      <c r="N88" s="6"/>
      <c r="O88" s="6"/>
      <c r="P88" s="6"/>
      <c r="Q88" s="6"/>
      <c r="R88" s="6"/>
      <c r="S88" s="6"/>
      <c r="T88" s="6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s="4" customFormat="1" x14ac:dyDescent="0.25">
      <c r="A89" s="1"/>
      <c r="B89" s="10"/>
      <c r="C89" s="10"/>
      <c r="G89" s="5"/>
      <c r="H89" s="5"/>
      <c r="I89" s="5"/>
      <c r="J89" s="5"/>
      <c r="K89" s="5"/>
      <c r="L89" s="5"/>
      <c r="M89" s="5"/>
      <c r="N89" s="6"/>
      <c r="O89" s="6"/>
      <c r="P89" s="6"/>
      <c r="Q89" s="6"/>
      <c r="R89" s="6"/>
      <c r="S89" s="6"/>
      <c r="T89" s="6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4" customFormat="1" x14ac:dyDescent="0.25">
      <c r="A90" s="1"/>
      <c r="B90" s="10"/>
      <c r="C90" s="10"/>
      <c r="G90" s="5"/>
      <c r="H90" s="5"/>
      <c r="I90" s="5"/>
      <c r="J90" s="5"/>
      <c r="K90" s="5"/>
      <c r="L90" s="5"/>
      <c r="M90" s="5"/>
      <c r="N90" s="6"/>
      <c r="O90" s="6"/>
      <c r="P90" s="6"/>
      <c r="Q90" s="6"/>
      <c r="R90" s="6"/>
      <c r="S90" s="6"/>
      <c r="T90" s="6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4" customFormat="1" x14ac:dyDescent="0.25">
      <c r="A91" s="1"/>
      <c r="B91" s="10"/>
      <c r="C91" s="10"/>
      <c r="G91" s="5"/>
      <c r="H91" s="5"/>
      <c r="I91" s="5"/>
      <c r="J91" s="5"/>
      <c r="K91" s="5"/>
      <c r="L91" s="5"/>
      <c r="M91" s="5"/>
      <c r="N91" s="6"/>
      <c r="O91" s="6"/>
      <c r="P91" s="6"/>
      <c r="Q91" s="6"/>
      <c r="R91" s="6"/>
      <c r="S91" s="6"/>
      <c r="T91" s="6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4" customFormat="1" x14ac:dyDescent="0.25">
      <c r="A92" s="1"/>
      <c r="B92" s="10"/>
      <c r="C92" s="10"/>
      <c r="G92" s="5"/>
      <c r="H92" s="5"/>
      <c r="I92" s="5"/>
      <c r="J92" s="5"/>
      <c r="K92" s="5"/>
      <c r="L92" s="5"/>
      <c r="M92" s="5"/>
      <c r="N92" s="6"/>
      <c r="O92" s="6"/>
      <c r="P92" s="6"/>
      <c r="Q92" s="6"/>
      <c r="R92" s="6"/>
      <c r="S92" s="6"/>
      <c r="T92" s="6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s="4" customFormat="1" x14ac:dyDescent="0.25">
      <c r="A93" s="1"/>
      <c r="B93" s="10"/>
      <c r="C93" s="10"/>
      <c r="G93" s="5"/>
      <c r="H93" s="5"/>
      <c r="I93" s="5"/>
      <c r="J93" s="5"/>
      <c r="K93" s="5"/>
      <c r="L93" s="5"/>
      <c r="M93" s="5"/>
      <c r="N93" s="6"/>
      <c r="O93" s="6"/>
      <c r="P93" s="6"/>
      <c r="Q93" s="6"/>
      <c r="R93" s="6"/>
      <c r="S93" s="6"/>
      <c r="T93" s="6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4" customFormat="1" x14ac:dyDescent="0.25">
      <c r="A94" s="1"/>
      <c r="B94" s="10"/>
      <c r="C94" s="10"/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  <c r="R94" s="6"/>
      <c r="S94" s="6"/>
      <c r="T94" s="6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s="4" customFormat="1" x14ac:dyDescent="0.25">
      <c r="A95" s="1"/>
      <c r="B95" s="10"/>
      <c r="C95" s="10"/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  <c r="R95" s="6"/>
      <c r="S95" s="6"/>
      <c r="T95" s="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4" customFormat="1" x14ac:dyDescent="0.25">
      <c r="A96" s="1"/>
      <c r="B96" s="10"/>
      <c r="C96" s="10"/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  <c r="R96" s="6"/>
      <c r="S96" s="6"/>
      <c r="T96" s="6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4" customFormat="1" x14ac:dyDescent="0.25">
      <c r="A97" s="1"/>
      <c r="B97" s="10"/>
      <c r="C97" s="10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  <c r="R97" s="6"/>
      <c r="S97" s="6"/>
      <c r="T97" s="6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s="4" customFormat="1" x14ac:dyDescent="0.25">
      <c r="A98" s="1"/>
      <c r="B98" s="10"/>
      <c r="C98" s="10"/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  <c r="R98" s="6"/>
      <c r="S98" s="6"/>
      <c r="T98" s="6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4" customFormat="1" x14ac:dyDescent="0.25">
      <c r="A99" s="1"/>
      <c r="B99" s="10"/>
      <c r="C99" s="10"/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  <c r="R99" s="6"/>
      <c r="S99" s="6"/>
      <c r="T99" s="6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s="4" customFormat="1" x14ac:dyDescent="0.25">
      <c r="A100" s="1"/>
      <c r="B100" s="10"/>
      <c r="C100" s="10"/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  <c r="R100" s="6"/>
      <c r="S100" s="6"/>
      <c r="T100" s="6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s="4" customFormat="1" x14ac:dyDescent="0.25">
      <c r="A101" s="1"/>
      <c r="B101" s="10"/>
      <c r="C101" s="10"/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  <c r="R101" s="6"/>
      <c r="S101" s="6"/>
      <c r="T101" s="6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s="4" customFormat="1" x14ac:dyDescent="0.25">
      <c r="A102" s="1"/>
      <c r="B102" s="10"/>
      <c r="C102" s="10"/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  <c r="R102" s="6"/>
      <c r="S102" s="6"/>
      <c r="T102" s="6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s="4" customFormat="1" x14ac:dyDescent="0.25">
      <c r="A103" s="1"/>
      <c r="B103" s="10"/>
      <c r="C103" s="10"/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  <c r="R103" s="6"/>
      <c r="S103" s="6"/>
      <c r="T103" s="6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s="4" customFormat="1" x14ac:dyDescent="0.25">
      <c r="A104" s="1"/>
      <c r="B104" s="10"/>
      <c r="C104" s="10"/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  <c r="R104" s="6"/>
      <c r="S104" s="6"/>
      <c r="T104" s="6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s="4" customFormat="1" x14ac:dyDescent="0.25">
      <c r="A105" s="1"/>
      <c r="B105" s="10"/>
      <c r="C105" s="10"/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  <c r="R105" s="6"/>
      <c r="S105" s="6"/>
      <c r="T105" s="6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s="4" customFormat="1" x14ac:dyDescent="0.25">
      <c r="A106" s="1"/>
      <c r="B106" s="10"/>
      <c r="C106" s="10"/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  <c r="R106" s="6"/>
      <c r="S106" s="6"/>
      <c r="T106" s="6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s="4" customFormat="1" x14ac:dyDescent="0.25">
      <c r="A107" s="1"/>
      <c r="B107" s="10"/>
      <c r="C107" s="10"/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  <c r="R107" s="6"/>
      <c r="S107" s="6"/>
      <c r="T107" s="6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s="4" customFormat="1" x14ac:dyDescent="0.25">
      <c r="A108" s="1"/>
      <c r="B108" s="10"/>
      <c r="C108" s="10"/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  <c r="R108" s="6"/>
      <c r="S108" s="6"/>
      <c r="T108" s="6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s="4" customFormat="1" x14ac:dyDescent="0.25">
      <c r="A109" s="1"/>
      <c r="B109" s="10"/>
      <c r="C109" s="10"/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  <c r="R109" s="6"/>
      <c r="S109" s="6"/>
      <c r="T109" s="6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4" customFormat="1" x14ac:dyDescent="0.25">
      <c r="A110" s="1"/>
      <c r="B110" s="10"/>
      <c r="C110" s="10"/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  <c r="R110" s="6"/>
      <c r="S110" s="6"/>
      <c r="T110" s="6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s="4" customFormat="1" x14ac:dyDescent="0.25">
      <c r="A111" s="1"/>
      <c r="B111" s="10"/>
      <c r="C111" s="10"/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  <c r="R111" s="6"/>
      <c r="S111" s="6"/>
      <c r="T111" s="6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s="4" customFormat="1" x14ac:dyDescent="0.25">
      <c r="A112" s="1"/>
      <c r="B112" s="10"/>
      <c r="C112" s="10"/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  <c r="R112" s="6"/>
      <c r="S112" s="6"/>
      <c r="T112" s="6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s="4" customFormat="1" x14ac:dyDescent="0.25">
      <c r="A113" s="1"/>
      <c r="B113" s="10"/>
      <c r="C113" s="10"/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  <c r="R113" s="6"/>
      <c r="S113" s="6"/>
      <c r="T113" s="6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s="4" customFormat="1" x14ac:dyDescent="0.25">
      <c r="A114" s="1"/>
      <c r="B114" s="10"/>
      <c r="C114" s="10"/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  <c r="R114" s="6"/>
      <c r="S114" s="6"/>
      <c r="T114" s="6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s="4" customFormat="1" x14ac:dyDescent="0.25">
      <c r="A115" s="1"/>
      <c r="B115" s="10"/>
      <c r="C115" s="10"/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  <c r="R115" s="6"/>
      <c r="S115" s="6"/>
      <c r="T115" s="6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s="4" customFormat="1" x14ac:dyDescent="0.25">
      <c r="A116" s="1"/>
      <c r="B116" s="10"/>
      <c r="C116" s="10"/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  <c r="R116" s="6"/>
      <c r="S116" s="6"/>
      <c r="T116" s="6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s="4" customFormat="1" x14ac:dyDescent="0.25">
      <c r="A117" s="1"/>
      <c r="B117" s="10"/>
      <c r="C117" s="10"/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  <c r="R117" s="6"/>
      <c r="S117" s="6"/>
      <c r="T117" s="6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s="4" customFormat="1" x14ac:dyDescent="0.25">
      <c r="A118" s="1"/>
      <c r="B118" s="10"/>
      <c r="C118" s="10"/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  <c r="R118" s="6"/>
      <c r="S118" s="6"/>
      <c r="T118" s="6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</sheetData>
  <sheetProtection sheet="1"/>
  <protectedRanges>
    <protectedRange password="CAE1" sqref="A1 B2:C6 D5:E6 C13 C7:C8 C14:AE15 B13:B17 C16:E17 B19:C65536" name="Range1" securityDescriptor="O:WDG:WDD:(A;;CC;;;S-1-5-21-1275210071-1957994488-1343024091-1110)(A;;CC;;;S-1-5-21-1275210071-1957994488-1343024091-1114)(A;;CC;;;S-1-5-21-1275210071-1957994488-1343024091-1124)(A;;CC;;;S-1-5-21-1275210071-1957994488-1343024091-1116)(A;;CC;;;S-1-5-21-1275210071-1957994488-1343024091-1119)"/>
    <protectedRange password="CAE1" sqref="B18:C18 B9:C10" name="Range1_1" securityDescriptor="O:WDG:WDD:(A;;CC;;;S-1-5-21-1275210071-1957994488-1343024091-1110)(A;;CC;;;S-1-5-21-1275210071-1957994488-1343024091-1114)(A;;CC;;;S-1-5-21-1275210071-1957994488-1343024091-1124)(A;;CC;;;S-1-5-21-1275210071-1957994488-1343024091-1116)(A;;CC;;;S-1-5-21-1275210071-1957994488-1343024091-1119)"/>
    <protectedRange password="CAE1" sqref="B11:C11 B12:E12" name="Range1_2" securityDescriptor="O:WDG:WDD:(A;;CC;;;S-1-5-21-1275210071-1957994488-1343024091-1110)(A;;CC;;;S-1-5-21-1275210071-1957994488-1343024091-1114)(A;;CC;;;S-1-5-21-1275210071-1957994488-1343024091-1124)(A;;CC;;;S-1-5-21-1275210071-1957994488-1343024091-1116)(A;;CC;;;S-1-5-21-1275210071-1957994488-1343024091-1119)"/>
  </protectedRanges>
  <mergeCells count="4">
    <mergeCell ref="D2:E2"/>
    <mergeCell ref="B3:E3"/>
    <mergeCell ref="AA3:AC3"/>
    <mergeCell ref="A20:E21"/>
  </mergeCells>
  <printOptions horizontalCentered="1"/>
  <pageMargins left="0.17" right="0" top="1.01" bottom="0.25" header="0.5" footer="0.25"/>
  <pageSetup scale="70" pageOrder="overThenDown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zoomScale="85" zoomScaleNormal="80" workbookViewId="0">
      <selection activeCell="AA31" sqref="AA31"/>
    </sheetView>
  </sheetViews>
  <sheetFormatPr defaultColWidth="9.109375" defaultRowHeight="13.2" x14ac:dyDescent="0.25"/>
  <cols>
    <col min="1" max="1" width="15.88671875" style="1" customWidth="1"/>
    <col min="2" max="3" width="8.6640625" style="10" customWidth="1"/>
    <col min="4" max="5" width="8.6640625" style="4" customWidth="1"/>
    <col min="6" max="6" width="4.5546875" style="4" customWidth="1"/>
    <col min="7" max="20" width="8.44140625" style="4" hidden="1" customWidth="1"/>
    <col min="21" max="21" width="8.44140625" style="4" customWidth="1"/>
    <col min="22" max="29" width="9.109375" style="2"/>
    <col min="30" max="30" width="2.33203125" style="2" customWidth="1"/>
    <col min="31" max="31" width="12" style="2" customWidth="1"/>
    <col min="32" max="32" width="9.109375" style="2"/>
    <col min="33" max="33" width="11.33203125" style="2" customWidth="1"/>
    <col min="34" max="16384" width="9.109375" style="2"/>
  </cols>
  <sheetData>
    <row r="1" spans="1:34" ht="15.9" customHeight="1" x14ac:dyDescent="0.3">
      <c r="A1" s="34" t="s">
        <v>49</v>
      </c>
      <c r="B1" s="9"/>
      <c r="C1" s="9"/>
      <c r="D1" s="76"/>
      <c r="E1" s="7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34" s="7" customFormat="1" ht="15.9" customHeight="1" thickBot="1" x14ac:dyDescent="0.3">
      <c r="A2" s="18"/>
      <c r="B2" s="19"/>
      <c r="C2" s="20"/>
      <c r="D2" s="92"/>
      <c r="E2" s="92"/>
      <c r="G2" s="7" t="s">
        <v>11</v>
      </c>
      <c r="N2" s="7" t="s">
        <v>12</v>
      </c>
      <c r="AE2" s="28" t="s">
        <v>32</v>
      </c>
    </row>
    <row r="3" spans="1:34" s="7" customFormat="1" ht="20.100000000000001" customHeight="1" x14ac:dyDescent="0.25">
      <c r="A3" s="22"/>
      <c r="B3" s="85" t="s">
        <v>24</v>
      </c>
      <c r="C3" s="86"/>
      <c r="D3" s="86"/>
      <c r="E3" s="86"/>
      <c r="AA3" s="90" t="s">
        <v>30</v>
      </c>
      <c r="AB3" s="90"/>
      <c r="AC3" s="90"/>
      <c r="AE3" s="28" t="s">
        <v>34</v>
      </c>
    </row>
    <row r="4" spans="1:34" s="11" customFormat="1" ht="20.100000000000001" customHeight="1" x14ac:dyDescent="0.25">
      <c r="A4" s="23"/>
      <c r="B4" s="24" t="s">
        <v>8</v>
      </c>
      <c r="C4" s="24" t="s">
        <v>6</v>
      </c>
      <c r="D4" s="37" t="s">
        <v>20</v>
      </c>
      <c r="E4" s="37" t="s">
        <v>21</v>
      </c>
      <c r="G4" s="11" t="s">
        <v>13</v>
      </c>
      <c r="H4" s="11" t="s">
        <v>14</v>
      </c>
      <c r="I4" s="11" t="s">
        <v>15</v>
      </c>
      <c r="J4" s="11" t="s">
        <v>19</v>
      </c>
      <c r="K4" s="11" t="s">
        <v>16</v>
      </c>
      <c r="L4" s="11" t="s">
        <v>17</v>
      </c>
      <c r="M4" s="11" t="s">
        <v>18</v>
      </c>
      <c r="N4" s="77" t="s">
        <v>9</v>
      </c>
      <c r="O4" s="77" t="s">
        <v>0</v>
      </c>
      <c r="P4" s="77" t="s">
        <v>1</v>
      </c>
      <c r="Q4" s="77" t="s">
        <v>2</v>
      </c>
      <c r="R4" s="77" t="s">
        <v>3</v>
      </c>
      <c r="S4" s="77" t="s">
        <v>4</v>
      </c>
      <c r="T4" s="77" t="s">
        <v>10</v>
      </c>
      <c r="U4" s="23" t="s">
        <v>25</v>
      </c>
      <c r="V4" s="23" t="s">
        <v>27</v>
      </c>
      <c r="W4" s="23" t="s">
        <v>28</v>
      </c>
      <c r="X4" s="23" t="s">
        <v>25</v>
      </c>
      <c r="Y4" s="23" t="s">
        <v>27</v>
      </c>
      <c r="Z4" s="23" t="s">
        <v>28</v>
      </c>
      <c r="AA4" s="23" t="s">
        <v>25</v>
      </c>
      <c r="AB4" s="23" t="s">
        <v>27</v>
      </c>
      <c r="AC4" s="23" t="s">
        <v>28</v>
      </c>
      <c r="AD4" s="23"/>
      <c r="AE4" s="23" t="s">
        <v>33</v>
      </c>
    </row>
    <row r="5" spans="1:34" s="17" customFormat="1" ht="20.100000000000001" customHeight="1" thickBot="1" x14ac:dyDescent="0.3">
      <c r="A5" s="25" t="s">
        <v>23</v>
      </c>
      <c r="B5" s="26" t="s">
        <v>5</v>
      </c>
      <c r="C5" s="26" t="s">
        <v>7</v>
      </c>
      <c r="D5" s="26" t="s">
        <v>7</v>
      </c>
      <c r="E5" s="26" t="s">
        <v>7</v>
      </c>
      <c r="U5" s="26" t="s">
        <v>26</v>
      </c>
      <c r="V5" s="26" t="s">
        <v>26</v>
      </c>
      <c r="W5" s="26" t="s">
        <v>26</v>
      </c>
      <c r="X5" s="26" t="s">
        <v>29</v>
      </c>
      <c r="Y5" s="26" t="s">
        <v>29</v>
      </c>
      <c r="Z5" s="26" t="s">
        <v>29</v>
      </c>
      <c r="AA5" s="26" t="s">
        <v>31</v>
      </c>
      <c r="AB5" s="26" t="s">
        <v>31</v>
      </c>
      <c r="AC5" s="26" t="s">
        <v>31</v>
      </c>
      <c r="AD5" s="26"/>
      <c r="AE5" s="26" t="s">
        <v>35</v>
      </c>
    </row>
    <row r="6" spans="1:34" s="17" customFormat="1" ht="20.100000000000001" customHeight="1" x14ac:dyDescent="0.25">
      <c r="A6" s="14"/>
      <c r="B6" s="15"/>
      <c r="C6" s="15"/>
      <c r="D6" s="15"/>
      <c r="E6" s="15"/>
      <c r="AH6" s="37" t="s">
        <v>40</v>
      </c>
    </row>
    <row r="7" spans="1:34" ht="15.9" customHeight="1" x14ac:dyDescent="0.25">
      <c r="A7" s="75" t="s">
        <v>70</v>
      </c>
      <c r="B7" s="61">
        <v>88.8</v>
      </c>
      <c r="C7" s="61">
        <v>2.8</v>
      </c>
      <c r="D7" s="61">
        <v>0.13</v>
      </c>
      <c r="E7" s="61">
        <v>1.02</v>
      </c>
      <c r="F7" s="2"/>
      <c r="G7" s="3">
        <f t="shared" ref="G7:G14" si="0">C7*0.93</f>
        <v>2.6040000000000001</v>
      </c>
      <c r="H7" s="3" t="e">
        <f>((#REF!-3)*(#REF!/100))</f>
        <v>#REF!</v>
      </c>
      <c r="I7" s="3" t="e">
        <f>#REF!*0.98</f>
        <v>#REF!</v>
      </c>
      <c r="J7" s="3" t="e">
        <f>(0.97*(#REF!-1)*2.25)</f>
        <v>#REF!</v>
      </c>
      <c r="K7" s="3" t="e">
        <f>#REF!*2.2046</f>
        <v>#REF!</v>
      </c>
      <c r="L7" s="3" t="e">
        <f>((0.012*1350/(#REF!/100))+(#REF!-45)*0.374)/1350*100</f>
        <v>#REF!</v>
      </c>
      <c r="M7" s="3" t="e">
        <f>(#REF!*0.98)+(C7*0.93)+((#REF!-1)*0.97*2.25)+((#REF!-2.38)*(#REF!/100))-7</f>
        <v>#REF!</v>
      </c>
      <c r="N7" s="78">
        <f t="shared" ref="N7:N13" si="1">(0.0115*1350)/0.3</f>
        <v>51.75</v>
      </c>
      <c r="O7" s="78" t="e">
        <f t="shared" ref="O7:O13" si="2">(0.0086*1350)/(H7/100)</f>
        <v>#REF!</v>
      </c>
      <c r="P7" s="78" t="e">
        <f>((#REF!-58)*0.374)+N7</f>
        <v>#REF!</v>
      </c>
      <c r="Q7" s="78" t="e">
        <f>((#REF!-58)*0.374)+O7</f>
        <v>#REF!</v>
      </c>
      <c r="R7" s="78" t="e">
        <f t="shared" ref="R7:R13" si="3">Q7/P7</f>
        <v>#REF!</v>
      </c>
      <c r="S7" s="78" t="e">
        <f>((Q7*#REF!)-0.08*(613.64^0.75)*R7)/0.31</f>
        <v>#REF!</v>
      </c>
      <c r="T7" s="78" t="e">
        <f t="shared" ref="T7:T13" si="4">(S7/Q7)*2000</f>
        <v>#REF!</v>
      </c>
      <c r="U7" s="39">
        <f t="shared" ref="U7:U14" si="5">C7/6.25</f>
        <v>0.44799999999999995</v>
      </c>
      <c r="V7" s="39">
        <f t="shared" ref="V7:V14" si="6">D7/0.436</f>
        <v>0.29816513761467889</v>
      </c>
      <c r="W7" s="39">
        <f t="shared" ref="W7:W14" si="7">E7/0.83</f>
        <v>1.2289156626506026</v>
      </c>
      <c r="X7" s="39">
        <f>U7*2000/100</f>
        <v>8.9599999999999991</v>
      </c>
      <c r="Y7" s="39">
        <f>V7*2000/100</f>
        <v>5.9633027522935773</v>
      </c>
      <c r="Z7" s="39">
        <f>W7*2000/100</f>
        <v>24.578313253012052</v>
      </c>
      <c r="AA7" s="33">
        <f>X7*$AH$7</f>
        <v>5.3759999999999994</v>
      </c>
      <c r="AB7" s="33">
        <f>Y7*$AH$8</f>
        <v>3.2798165137614679</v>
      </c>
      <c r="AC7" s="33">
        <f>Z7*$AH$9</f>
        <v>13.518072289156629</v>
      </c>
      <c r="AE7" s="33">
        <f>AA7+AB7+AC7</f>
        <v>22.173888802918096</v>
      </c>
      <c r="AG7" s="2" t="s">
        <v>37</v>
      </c>
      <c r="AH7" s="36">
        <v>0.6</v>
      </c>
    </row>
    <row r="8" spans="1:34" ht="15.9" customHeight="1" x14ac:dyDescent="0.25">
      <c r="A8" s="75" t="s">
        <v>70</v>
      </c>
      <c r="B8" s="61">
        <v>81.5</v>
      </c>
      <c r="C8" s="61">
        <v>2.7</v>
      </c>
      <c r="D8" s="61">
        <v>0.05</v>
      </c>
      <c r="E8" s="61">
        <v>0.49</v>
      </c>
      <c r="F8" s="2"/>
      <c r="G8" s="3">
        <f t="shared" si="0"/>
        <v>2.5110000000000001</v>
      </c>
      <c r="H8" s="3" t="e">
        <f>((#REF!-3)*(#REF!/100))</f>
        <v>#REF!</v>
      </c>
      <c r="I8" s="3" t="e">
        <f>#REF!*0.98</f>
        <v>#REF!</v>
      </c>
      <c r="J8" s="3" t="e">
        <f>(0.97*(#REF!-1)*2.25)</f>
        <v>#REF!</v>
      </c>
      <c r="K8" s="3" t="e">
        <f>#REF!*2.2046</f>
        <v>#REF!</v>
      </c>
      <c r="L8" s="3" t="e">
        <f>((0.012*1350/(#REF!/100))+(#REF!-45)*0.374)/1350*100</f>
        <v>#REF!</v>
      </c>
      <c r="M8" s="3" t="e">
        <f>(#REF!*0.98)+(C8*0.93)+((#REF!-1)*0.97*2.25)+((#REF!-2.38)*(#REF!/100))-7</f>
        <v>#REF!</v>
      </c>
      <c r="N8" s="78">
        <f t="shared" si="1"/>
        <v>51.75</v>
      </c>
      <c r="O8" s="78" t="e">
        <f t="shared" si="2"/>
        <v>#REF!</v>
      </c>
      <c r="P8" s="78" t="e">
        <f>((#REF!-58)*0.374)+N8</f>
        <v>#REF!</v>
      </c>
      <c r="Q8" s="78" t="e">
        <f>((#REF!-58)*0.374)+O8</f>
        <v>#REF!</v>
      </c>
      <c r="R8" s="78" t="e">
        <f t="shared" si="3"/>
        <v>#REF!</v>
      </c>
      <c r="S8" s="78" t="e">
        <f>((Q8*#REF!)-0.08*(613.64^0.75)*R8)/0.31</f>
        <v>#REF!</v>
      </c>
      <c r="T8" s="78" t="e">
        <f t="shared" si="4"/>
        <v>#REF!</v>
      </c>
      <c r="U8" s="39">
        <f t="shared" si="5"/>
        <v>0.43200000000000005</v>
      </c>
      <c r="V8" s="39">
        <f t="shared" si="6"/>
        <v>0.11467889908256881</v>
      </c>
      <c r="W8" s="39">
        <f t="shared" si="7"/>
        <v>0.59036144578313254</v>
      </c>
      <c r="X8" s="39">
        <f t="shared" ref="X8:Z14" si="8">U8*2000/100</f>
        <v>8.64</v>
      </c>
      <c r="Y8" s="39">
        <f t="shared" si="8"/>
        <v>2.2935779816513762</v>
      </c>
      <c r="Z8" s="39">
        <f t="shared" si="8"/>
        <v>11.807228915662652</v>
      </c>
      <c r="AA8" s="33">
        <f t="shared" ref="AA8:AA14" si="9">X8*$AH$7</f>
        <v>5.1840000000000002</v>
      </c>
      <c r="AB8" s="33">
        <f t="shared" ref="AB8:AB14" si="10">Y8*$AH$8</f>
        <v>1.261467889908257</v>
      </c>
      <c r="AC8" s="33">
        <f t="shared" ref="AC8:AC14" si="11">Z8*$AH$9</f>
        <v>6.4939759036144586</v>
      </c>
      <c r="AE8" s="33">
        <f t="shared" ref="AE8:AE14" si="12">AA8+AB8+AC8</f>
        <v>12.939443793522717</v>
      </c>
      <c r="AG8" s="2" t="s">
        <v>38</v>
      </c>
      <c r="AH8" s="36">
        <v>0.55000000000000004</v>
      </c>
    </row>
    <row r="9" spans="1:34" s="3" customFormat="1" ht="15.9" customHeight="1" x14ac:dyDescent="0.25">
      <c r="A9" s="75" t="s">
        <v>70</v>
      </c>
      <c r="B9" s="61">
        <v>87.2</v>
      </c>
      <c r="C9" s="61">
        <v>4</v>
      </c>
      <c r="D9" s="61">
        <v>0.09</v>
      </c>
      <c r="E9" s="61">
        <v>0.53</v>
      </c>
      <c r="G9" s="3">
        <f t="shared" si="0"/>
        <v>3.72</v>
      </c>
      <c r="H9" s="3" t="e">
        <f>((#REF!-3)*(#REF!/100))</f>
        <v>#REF!</v>
      </c>
      <c r="I9" s="3" t="e">
        <f>#REF!*0.98</f>
        <v>#REF!</v>
      </c>
      <c r="J9" s="3" t="e">
        <f>(0.97*(#REF!-1)*2.25)</f>
        <v>#REF!</v>
      </c>
      <c r="K9" s="3" t="e">
        <f>#REF!*2.2046</f>
        <v>#REF!</v>
      </c>
      <c r="L9" s="3" t="e">
        <f>((0.012*1350/(#REF!/100))+(#REF!-45)*0.374)/1350*100</f>
        <v>#REF!</v>
      </c>
      <c r="M9" s="3" t="e">
        <f>(#REF!*0.98)+(C9*0.93)+((#REF!-1)*0.97*2.25)+((#REF!-2.38)*(#REF!/100))-7</f>
        <v>#REF!</v>
      </c>
      <c r="N9" s="78">
        <f t="shared" si="1"/>
        <v>51.75</v>
      </c>
      <c r="O9" s="78" t="e">
        <f t="shared" si="2"/>
        <v>#REF!</v>
      </c>
      <c r="P9" s="78" t="e">
        <f>((#REF!-58)*0.374)+N9</f>
        <v>#REF!</v>
      </c>
      <c r="Q9" s="78" t="e">
        <f>((#REF!-58)*0.374)+O9</f>
        <v>#REF!</v>
      </c>
      <c r="R9" s="78" t="e">
        <f t="shared" si="3"/>
        <v>#REF!</v>
      </c>
      <c r="S9" s="78" t="e">
        <f>((Q9*#REF!)-0.08*(613.64^0.75)*R9)/0.31</f>
        <v>#REF!</v>
      </c>
      <c r="T9" s="78" t="e">
        <f t="shared" si="4"/>
        <v>#REF!</v>
      </c>
      <c r="U9" s="39">
        <f t="shared" si="5"/>
        <v>0.64</v>
      </c>
      <c r="V9" s="39">
        <f t="shared" si="6"/>
        <v>0.20642201834862384</v>
      </c>
      <c r="W9" s="39">
        <f t="shared" si="7"/>
        <v>0.63855421686746994</v>
      </c>
      <c r="X9" s="39">
        <f t="shared" si="8"/>
        <v>12.8</v>
      </c>
      <c r="Y9" s="39">
        <f t="shared" si="8"/>
        <v>4.1284403669724767</v>
      </c>
      <c r="Z9" s="39">
        <f t="shared" si="8"/>
        <v>12.771084337349398</v>
      </c>
      <c r="AA9" s="33">
        <f t="shared" si="9"/>
        <v>7.68</v>
      </c>
      <c r="AB9" s="33">
        <f t="shared" si="10"/>
        <v>2.2706422018348622</v>
      </c>
      <c r="AC9" s="33">
        <f t="shared" si="11"/>
        <v>7.0240963855421699</v>
      </c>
      <c r="AE9" s="33">
        <f t="shared" si="12"/>
        <v>16.974738587377033</v>
      </c>
      <c r="AG9" s="3" t="s">
        <v>39</v>
      </c>
      <c r="AH9" s="36">
        <v>0.55000000000000004</v>
      </c>
    </row>
    <row r="10" spans="1:34" ht="15.9" customHeight="1" x14ac:dyDescent="0.25">
      <c r="A10" s="75" t="s">
        <v>70</v>
      </c>
      <c r="B10" s="61">
        <v>83.9</v>
      </c>
      <c r="C10" s="61">
        <v>4.8</v>
      </c>
      <c r="D10" s="61">
        <v>0.06</v>
      </c>
      <c r="E10" s="61">
        <v>0.27</v>
      </c>
      <c r="F10" s="2"/>
      <c r="G10" s="3">
        <f t="shared" si="0"/>
        <v>4.4640000000000004</v>
      </c>
      <c r="H10" s="3" t="e">
        <f>((#REF!-3)*(#REF!/100))</f>
        <v>#REF!</v>
      </c>
      <c r="I10" s="3" t="e">
        <f>#REF!*0.98</f>
        <v>#REF!</v>
      </c>
      <c r="J10" s="3" t="e">
        <f>(0.97*(#REF!-1)*2.25)</f>
        <v>#REF!</v>
      </c>
      <c r="K10" s="3" t="e">
        <f>#REF!*2.2046</f>
        <v>#REF!</v>
      </c>
      <c r="L10" s="3" t="e">
        <f>((0.012*1350/(#REF!/100))+(#REF!-45)*0.374)/1350*100</f>
        <v>#REF!</v>
      </c>
      <c r="M10" s="3" t="e">
        <f>(#REF!*0.98)+(C10*0.93)+((#REF!-1)*0.97*2.25)+((#REF!-2.38)*(#REF!/100))-7</f>
        <v>#REF!</v>
      </c>
      <c r="N10" s="78">
        <f t="shared" si="1"/>
        <v>51.75</v>
      </c>
      <c r="O10" s="78" t="e">
        <f t="shared" si="2"/>
        <v>#REF!</v>
      </c>
      <c r="P10" s="78" t="e">
        <f>((#REF!-58)*0.374)+N10</f>
        <v>#REF!</v>
      </c>
      <c r="Q10" s="78" t="e">
        <f>((#REF!-58)*0.374)+O10</f>
        <v>#REF!</v>
      </c>
      <c r="R10" s="78" t="e">
        <f t="shared" si="3"/>
        <v>#REF!</v>
      </c>
      <c r="S10" s="78" t="e">
        <f>((Q10*#REF!)-0.08*(613.64^0.75)*R10)/0.31</f>
        <v>#REF!</v>
      </c>
      <c r="T10" s="78" t="e">
        <f t="shared" si="4"/>
        <v>#REF!</v>
      </c>
      <c r="U10" s="39">
        <f t="shared" si="5"/>
        <v>0.76800000000000002</v>
      </c>
      <c r="V10" s="39">
        <f t="shared" si="6"/>
        <v>0.13761467889908258</v>
      </c>
      <c r="W10" s="39">
        <f t="shared" si="7"/>
        <v>0.32530120481927716</v>
      </c>
      <c r="X10" s="39">
        <f t="shared" si="8"/>
        <v>15.36</v>
      </c>
      <c r="Y10" s="39">
        <f t="shared" si="8"/>
        <v>2.7522935779816518</v>
      </c>
      <c r="Z10" s="39">
        <f t="shared" si="8"/>
        <v>6.5060240963855422</v>
      </c>
      <c r="AA10" s="33">
        <f t="shared" si="9"/>
        <v>9.2159999999999993</v>
      </c>
      <c r="AB10" s="33">
        <f t="shared" si="10"/>
        <v>1.5137614678899085</v>
      </c>
      <c r="AC10" s="33">
        <f t="shared" si="11"/>
        <v>3.5783132530120487</v>
      </c>
      <c r="AE10" s="33">
        <f t="shared" si="12"/>
        <v>14.308074720901956</v>
      </c>
    </row>
    <row r="11" spans="1:34" ht="15.9" customHeight="1" x14ac:dyDescent="0.25">
      <c r="A11" s="75" t="s">
        <v>70</v>
      </c>
      <c r="B11" s="61">
        <v>79.8</v>
      </c>
      <c r="C11" s="61">
        <v>7.2</v>
      </c>
      <c r="D11" s="61">
        <v>7.0000000000000007E-2</v>
      </c>
      <c r="E11" s="61">
        <v>1.02</v>
      </c>
      <c r="F11" s="2"/>
      <c r="G11" s="3">
        <f t="shared" si="0"/>
        <v>6.6960000000000006</v>
      </c>
      <c r="H11" s="3" t="e">
        <f>((#REF!-3)*(#REF!/100))</f>
        <v>#REF!</v>
      </c>
      <c r="I11" s="3" t="e">
        <f>#REF!*0.98</f>
        <v>#REF!</v>
      </c>
      <c r="J11" s="3" t="e">
        <f>(0.97*(#REF!-1)*2.25)</f>
        <v>#REF!</v>
      </c>
      <c r="K11" s="3" t="e">
        <f>#REF!*2.2046</f>
        <v>#REF!</v>
      </c>
      <c r="L11" s="3" t="e">
        <f>((0.012*1350/(#REF!/100))+(#REF!-45)*0.374)/1350*100</f>
        <v>#REF!</v>
      </c>
      <c r="M11" s="3" t="e">
        <f>(#REF!*0.98)+(C11*0.93)+((#REF!-1)*0.97*2.25)+((#REF!-2.38)*(#REF!/100))-7</f>
        <v>#REF!</v>
      </c>
      <c r="N11" s="78">
        <f t="shared" si="1"/>
        <v>51.75</v>
      </c>
      <c r="O11" s="78" t="e">
        <f t="shared" si="2"/>
        <v>#REF!</v>
      </c>
      <c r="P11" s="78" t="e">
        <f>((#REF!-58)*0.374)+N11</f>
        <v>#REF!</v>
      </c>
      <c r="Q11" s="78" t="e">
        <f>((#REF!-58)*0.374)+O11</f>
        <v>#REF!</v>
      </c>
      <c r="R11" s="78" t="e">
        <f t="shared" si="3"/>
        <v>#REF!</v>
      </c>
      <c r="S11" s="78" t="e">
        <f>((Q11*#REF!)-0.08*(613.64^0.75)*R11)/0.31</f>
        <v>#REF!</v>
      </c>
      <c r="T11" s="78" t="e">
        <f t="shared" si="4"/>
        <v>#REF!</v>
      </c>
      <c r="U11" s="39">
        <f t="shared" si="5"/>
        <v>1.1520000000000001</v>
      </c>
      <c r="V11" s="39">
        <f t="shared" si="6"/>
        <v>0.16055045871559634</v>
      </c>
      <c r="W11" s="39">
        <f t="shared" si="7"/>
        <v>1.2289156626506026</v>
      </c>
      <c r="X11" s="39">
        <f t="shared" si="8"/>
        <v>23.040000000000006</v>
      </c>
      <c r="Y11" s="39">
        <f t="shared" si="8"/>
        <v>3.2110091743119269</v>
      </c>
      <c r="Z11" s="39">
        <f t="shared" si="8"/>
        <v>24.578313253012052</v>
      </c>
      <c r="AA11" s="33">
        <f t="shared" si="9"/>
        <v>13.824000000000003</v>
      </c>
      <c r="AB11" s="33">
        <f t="shared" si="10"/>
        <v>1.76605504587156</v>
      </c>
      <c r="AC11" s="33">
        <f t="shared" si="11"/>
        <v>13.518072289156629</v>
      </c>
      <c r="AE11" s="33">
        <f t="shared" si="12"/>
        <v>29.108127335028193</v>
      </c>
    </row>
    <row r="12" spans="1:34" ht="15.9" customHeight="1" x14ac:dyDescent="0.25">
      <c r="A12" s="75" t="s">
        <v>70</v>
      </c>
      <c r="B12" s="61">
        <v>84.6</v>
      </c>
      <c r="C12" s="61">
        <v>3.7</v>
      </c>
      <c r="D12" s="61">
        <v>0.05</v>
      </c>
      <c r="E12" s="61">
        <v>1.18</v>
      </c>
      <c r="F12" s="2"/>
      <c r="G12" s="3">
        <f t="shared" si="0"/>
        <v>3.4410000000000003</v>
      </c>
      <c r="H12" s="3" t="e">
        <f>((#REF!-3)*(#REF!/100))</f>
        <v>#REF!</v>
      </c>
      <c r="I12" s="3" t="e">
        <f>#REF!*0.98</f>
        <v>#REF!</v>
      </c>
      <c r="J12" s="3" t="e">
        <f>(0.97*(#REF!-1)*2.25)</f>
        <v>#REF!</v>
      </c>
      <c r="K12" s="3" t="e">
        <f>#REF!*2.2046</f>
        <v>#REF!</v>
      </c>
      <c r="L12" s="3" t="e">
        <f>((0.012*1350/(#REF!/100))+(#REF!-45)*0.374)/1350*100</f>
        <v>#REF!</v>
      </c>
      <c r="M12" s="3" t="e">
        <f>(#REF!*0.98)+(C12*0.93)+((#REF!-1)*0.97*2.25)+((#REF!-2.38)*(#REF!/100))-7</f>
        <v>#REF!</v>
      </c>
      <c r="N12" s="78">
        <f t="shared" si="1"/>
        <v>51.75</v>
      </c>
      <c r="O12" s="78" t="e">
        <f t="shared" si="2"/>
        <v>#REF!</v>
      </c>
      <c r="P12" s="78" t="e">
        <f>((#REF!-58)*0.374)+N12</f>
        <v>#REF!</v>
      </c>
      <c r="Q12" s="78" t="e">
        <f>((#REF!-58)*0.374)+O12</f>
        <v>#REF!</v>
      </c>
      <c r="R12" s="78" t="e">
        <f t="shared" si="3"/>
        <v>#REF!</v>
      </c>
      <c r="S12" s="78" t="e">
        <f>((Q12*#REF!)-0.08*(613.64^0.75)*R12)/0.31</f>
        <v>#REF!</v>
      </c>
      <c r="T12" s="78" t="e">
        <f t="shared" si="4"/>
        <v>#REF!</v>
      </c>
      <c r="U12" s="39">
        <f t="shared" si="5"/>
        <v>0.59200000000000008</v>
      </c>
      <c r="V12" s="39">
        <f t="shared" si="6"/>
        <v>0.11467889908256881</v>
      </c>
      <c r="W12" s="39">
        <f t="shared" si="7"/>
        <v>1.4216867469879517</v>
      </c>
      <c r="X12" s="39">
        <f t="shared" si="8"/>
        <v>11.840000000000002</v>
      </c>
      <c r="Y12" s="39">
        <f t="shared" si="8"/>
        <v>2.2935779816513762</v>
      </c>
      <c r="Z12" s="39">
        <f t="shared" si="8"/>
        <v>28.433734939759034</v>
      </c>
      <c r="AA12" s="33">
        <f t="shared" si="9"/>
        <v>7.104000000000001</v>
      </c>
      <c r="AB12" s="33">
        <f t="shared" si="10"/>
        <v>1.261467889908257</v>
      </c>
      <c r="AC12" s="33">
        <f t="shared" si="11"/>
        <v>15.638554216867471</v>
      </c>
      <c r="AE12" s="33">
        <f t="shared" si="12"/>
        <v>24.004022106775729</v>
      </c>
    </row>
    <row r="13" spans="1:34" ht="15.9" customHeight="1" x14ac:dyDescent="0.25">
      <c r="A13" s="75" t="s">
        <v>70</v>
      </c>
      <c r="B13" s="61">
        <v>85.1</v>
      </c>
      <c r="C13" s="61">
        <v>4.8</v>
      </c>
      <c r="D13" s="61">
        <v>0.2</v>
      </c>
      <c r="E13" s="61">
        <v>1.58</v>
      </c>
      <c r="F13" s="2"/>
      <c r="G13" s="3">
        <f t="shared" si="0"/>
        <v>4.4640000000000004</v>
      </c>
      <c r="H13" s="3" t="e">
        <f>((#REF!-3)*(#REF!/100))</f>
        <v>#REF!</v>
      </c>
      <c r="I13" s="3" t="e">
        <f>#REF!*0.98</f>
        <v>#REF!</v>
      </c>
      <c r="J13" s="3" t="e">
        <f>(0.97*(#REF!-1)*2.25)</f>
        <v>#REF!</v>
      </c>
      <c r="K13" s="3" t="e">
        <f>#REF!*2.2046</f>
        <v>#REF!</v>
      </c>
      <c r="L13" s="3" t="e">
        <f>((0.012*1350/(#REF!/100))+(#REF!-45)*0.374)/1350*100</f>
        <v>#REF!</v>
      </c>
      <c r="M13" s="3" t="e">
        <f>(#REF!*0.98)+(C13*0.93)+((#REF!-1)*0.97*2.25)+((#REF!-2.38)*(#REF!/100))-7</f>
        <v>#REF!</v>
      </c>
      <c r="N13" s="78">
        <f t="shared" si="1"/>
        <v>51.75</v>
      </c>
      <c r="O13" s="78" t="e">
        <f t="shared" si="2"/>
        <v>#REF!</v>
      </c>
      <c r="P13" s="78" t="e">
        <f>((#REF!-58)*0.374)+N13</f>
        <v>#REF!</v>
      </c>
      <c r="Q13" s="78" t="e">
        <f>((#REF!-58)*0.374)+O13</f>
        <v>#REF!</v>
      </c>
      <c r="R13" s="78" t="e">
        <f t="shared" si="3"/>
        <v>#REF!</v>
      </c>
      <c r="S13" s="78" t="e">
        <f>((Q13*#REF!)-0.08*(613.64^0.75)*R13)/0.31</f>
        <v>#REF!</v>
      </c>
      <c r="T13" s="78" t="e">
        <f t="shared" si="4"/>
        <v>#REF!</v>
      </c>
      <c r="U13" s="39">
        <f t="shared" si="5"/>
        <v>0.76800000000000002</v>
      </c>
      <c r="V13" s="39">
        <f t="shared" si="6"/>
        <v>0.45871559633027525</v>
      </c>
      <c r="W13" s="39">
        <f t="shared" si="7"/>
        <v>1.9036144578313254</v>
      </c>
      <c r="X13" s="39">
        <f t="shared" si="8"/>
        <v>15.36</v>
      </c>
      <c r="Y13" s="39">
        <f t="shared" si="8"/>
        <v>9.1743119266055047</v>
      </c>
      <c r="Z13" s="39">
        <f t="shared" si="8"/>
        <v>38.07228915662651</v>
      </c>
      <c r="AA13" s="33">
        <f t="shared" si="9"/>
        <v>9.2159999999999993</v>
      </c>
      <c r="AB13" s="33">
        <f t="shared" si="10"/>
        <v>5.0458715596330279</v>
      </c>
      <c r="AC13" s="33">
        <f t="shared" si="11"/>
        <v>20.939759036144583</v>
      </c>
      <c r="AE13" s="33">
        <f t="shared" si="12"/>
        <v>35.201630595777608</v>
      </c>
    </row>
    <row r="14" spans="1:34" ht="15.9" customHeight="1" x14ac:dyDescent="0.25">
      <c r="A14" s="75" t="s">
        <v>70</v>
      </c>
      <c r="B14" s="61">
        <v>87.29</v>
      </c>
      <c r="C14" s="61">
        <v>4.55</v>
      </c>
      <c r="D14" s="61">
        <v>0.1</v>
      </c>
      <c r="E14" s="61">
        <v>0.9</v>
      </c>
      <c r="F14" s="2"/>
      <c r="G14" s="3">
        <f t="shared" si="0"/>
        <v>4.2315000000000005</v>
      </c>
      <c r="H14" s="3"/>
      <c r="I14" s="3"/>
      <c r="J14" s="3"/>
      <c r="K14" s="3"/>
      <c r="L14" s="3"/>
      <c r="M14" s="3"/>
      <c r="N14" s="78"/>
      <c r="O14" s="78"/>
      <c r="P14" s="78"/>
      <c r="Q14" s="78"/>
      <c r="R14" s="78"/>
      <c r="S14" s="78"/>
      <c r="T14" s="78"/>
      <c r="U14" s="39">
        <f t="shared" si="5"/>
        <v>0.72799999999999998</v>
      </c>
      <c r="V14" s="39">
        <f t="shared" si="6"/>
        <v>0.22935779816513763</v>
      </c>
      <c r="W14" s="39">
        <f t="shared" si="7"/>
        <v>1.0843373493975905</v>
      </c>
      <c r="X14" s="39">
        <f t="shared" si="8"/>
        <v>14.56</v>
      </c>
      <c r="Y14" s="39">
        <f t="shared" si="8"/>
        <v>4.5871559633027523</v>
      </c>
      <c r="Z14" s="39">
        <f t="shared" si="8"/>
        <v>21.68674698795181</v>
      </c>
      <c r="AA14" s="33">
        <f t="shared" si="9"/>
        <v>8.7360000000000007</v>
      </c>
      <c r="AB14" s="33">
        <f t="shared" si="10"/>
        <v>2.522935779816514</v>
      </c>
      <c r="AC14" s="33">
        <f t="shared" si="11"/>
        <v>11.927710843373497</v>
      </c>
      <c r="AE14" s="33">
        <f t="shared" si="12"/>
        <v>23.186646623190011</v>
      </c>
    </row>
    <row r="15" spans="1:34" ht="15.9" customHeight="1" x14ac:dyDescent="0.25">
      <c r="A15" s="75" t="s">
        <v>70</v>
      </c>
      <c r="B15" s="61">
        <v>87.29</v>
      </c>
      <c r="C15" s="61">
        <v>4.55</v>
      </c>
      <c r="D15" s="61">
        <v>0.1</v>
      </c>
      <c r="E15" s="61">
        <v>0.9</v>
      </c>
      <c r="F15" s="2"/>
      <c r="G15" s="3"/>
      <c r="H15" s="3"/>
      <c r="I15" s="3"/>
      <c r="J15" s="3"/>
      <c r="K15" s="3"/>
      <c r="L15" s="3"/>
      <c r="M15" s="3"/>
      <c r="N15" s="78"/>
      <c r="O15" s="78"/>
      <c r="P15" s="78"/>
      <c r="Q15" s="78"/>
      <c r="R15" s="78"/>
      <c r="S15" s="78"/>
      <c r="T15" s="78"/>
      <c r="U15" s="39">
        <f>C15/6.25</f>
        <v>0.72799999999999998</v>
      </c>
      <c r="V15" s="39">
        <f>D15/0.436</f>
        <v>0.22935779816513763</v>
      </c>
      <c r="W15" s="39">
        <f>E15/0.83</f>
        <v>1.0843373493975905</v>
      </c>
      <c r="X15" s="39">
        <f>U15*2000/100</f>
        <v>14.56</v>
      </c>
      <c r="Y15" s="39">
        <f>V15*2000/100</f>
        <v>4.5871559633027523</v>
      </c>
      <c r="Z15" s="39">
        <f>W15*2000/100</f>
        <v>21.68674698795181</v>
      </c>
      <c r="AA15" s="33">
        <f>X15*$AH$7</f>
        <v>8.7360000000000007</v>
      </c>
      <c r="AB15" s="33">
        <f>Y15*$AH$8</f>
        <v>2.522935779816514</v>
      </c>
      <c r="AC15" s="33">
        <f>Z15*$AH$9</f>
        <v>11.927710843373497</v>
      </c>
      <c r="AE15" s="33">
        <f>AA15+AB15+AC15</f>
        <v>23.186646623190011</v>
      </c>
    </row>
    <row r="16" spans="1:34" ht="12" customHeight="1" thickBot="1" x14ac:dyDescent="0.3">
      <c r="A16" s="60"/>
      <c r="B16" s="61"/>
      <c r="C16" s="61"/>
      <c r="D16" s="61"/>
      <c r="E16" s="61"/>
      <c r="F16" s="2"/>
      <c r="G16" s="3"/>
      <c r="H16" s="3"/>
      <c r="I16" s="3"/>
      <c r="J16" s="3"/>
      <c r="K16" s="3"/>
      <c r="L16" s="3"/>
      <c r="M16" s="3"/>
      <c r="N16" s="78"/>
      <c r="O16" s="78"/>
      <c r="P16" s="78"/>
      <c r="Q16" s="78"/>
      <c r="R16" s="78"/>
      <c r="S16" s="78"/>
      <c r="T16" s="78"/>
      <c r="U16" s="39"/>
      <c r="V16" s="39"/>
      <c r="W16" s="39"/>
      <c r="X16" s="39"/>
      <c r="Y16" s="39"/>
      <c r="Z16" s="39"/>
      <c r="AA16" s="33"/>
      <c r="AB16" s="33"/>
      <c r="AC16" s="33"/>
    </row>
    <row r="17" spans="1:35" ht="15.9" customHeight="1" thickTop="1" thickBot="1" x14ac:dyDescent="0.3">
      <c r="A17" s="36" t="s">
        <v>36</v>
      </c>
      <c r="B17" s="62">
        <f>AVERAGE(B7:B15)</f>
        <v>85.053333333333327</v>
      </c>
      <c r="C17" s="62">
        <f>AVERAGE(C7:C15)</f>
        <v>4.3444444444444441</v>
      </c>
      <c r="D17" s="62">
        <f>AVERAGE(D7:D15)</f>
        <v>9.4444444444444442E-2</v>
      </c>
      <c r="E17" s="62">
        <f>AVERAGE(E7:E15)</f>
        <v>0.87666666666666671</v>
      </c>
      <c r="F17" s="79"/>
      <c r="G17" s="79"/>
      <c r="H17" s="79"/>
      <c r="I17" s="79"/>
      <c r="J17" s="79"/>
      <c r="K17" s="79"/>
      <c r="L17" s="79"/>
      <c r="M17" s="79"/>
      <c r="N17" s="80"/>
      <c r="O17" s="80"/>
      <c r="P17" s="80"/>
      <c r="Q17" s="80"/>
      <c r="R17" s="80"/>
      <c r="S17" s="80"/>
      <c r="T17" s="80"/>
      <c r="U17" s="43">
        <f>C17/6.25</f>
        <v>0.69511111111111101</v>
      </c>
      <c r="V17" s="43">
        <f>D17/0.436</f>
        <v>0.21661569826707441</v>
      </c>
      <c r="W17" s="43">
        <f>E17/0.83</f>
        <v>1.0562248995983936</v>
      </c>
      <c r="X17" s="43">
        <f>U17*2000/100</f>
        <v>13.902222222222219</v>
      </c>
      <c r="Y17" s="43">
        <f>V17*2000/100</f>
        <v>4.3323139653414877</v>
      </c>
      <c r="Z17" s="43">
        <f>W17*2000/100</f>
        <v>21.124497991967875</v>
      </c>
      <c r="AA17" s="44">
        <f>X17*$AH$7</f>
        <v>8.3413333333333313</v>
      </c>
      <c r="AB17" s="44">
        <f>Y17*$AH$8</f>
        <v>2.3827726809378182</v>
      </c>
      <c r="AC17" s="44">
        <f>Z17*$AH$9</f>
        <v>11.618473895582332</v>
      </c>
      <c r="AD17" s="36"/>
      <c r="AE17" s="45">
        <f>AA17+AB17+AC17</f>
        <v>22.342579909853484</v>
      </c>
      <c r="AG17" s="54">
        <f>AE17*0.85</f>
        <v>18.991192923375461</v>
      </c>
      <c r="AH17" s="55" t="s">
        <v>50</v>
      </c>
      <c r="AI17" s="52"/>
    </row>
    <row r="18" spans="1:35" ht="12" customHeight="1" thickTop="1" thickBot="1" x14ac:dyDescent="0.3">
      <c r="A18" s="30"/>
      <c r="B18" s="63"/>
      <c r="C18" s="63"/>
      <c r="D18" s="81"/>
      <c r="E18" s="81"/>
      <c r="F18" s="2"/>
      <c r="G18" s="3"/>
      <c r="H18" s="3"/>
      <c r="I18" s="3"/>
      <c r="J18" s="3"/>
      <c r="K18" s="3"/>
      <c r="L18" s="3"/>
      <c r="M18" s="3"/>
      <c r="N18" s="78"/>
      <c r="O18" s="78"/>
      <c r="P18" s="78"/>
      <c r="Q18" s="78"/>
      <c r="R18" s="78"/>
      <c r="S18" s="78"/>
      <c r="T18" s="78"/>
      <c r="U18" s="2"/>
    </row>
    <row r="19" spans="1:35" ht="17.100000000000001" customHeight="1" thickTop="1" thickBot="1" x14ac:dyDescent="0.3">
      <c r="A19" s="37" t="s">
        <v>42</v>
      </c>
      <c r="B19" s="64">
        <f>MIN(B7:B15)</f>
        <v>79.8</v>
      </c>
      <c r="C19" s="64">
        <f>MIN(C7:C15)</f>
        <v>2.7</v>
      </c>
      <c r="D19" s="64">
        <f>MIN(D7:D15)</f>
        <v>0.05</v>
      </c>
      <c r="E19" s="64">
        <f>MIN(E7:E15)</f>
        <v>0.27</v>
      </c>
      <c r="F19" s="64"/>
      <c r="G19" s="64">
        <f>MIN(G7:G14)</f>
        <v>2.5110000000000001</v>
      </c>
      <c r="H19" s="64" t="e">
        <f t="shared" ref="H19:T19" si="13">MIN(H7:H13)</f>
        <v>#REF!</v>
      </c>
      <c r="I19" s="64" t="e">
        <f t="shared" si="13"/>
        <v>#REF!</v>
      </c>
      <c r="J19" s="64" t="e">
        <f t="shared" si="13"/>
        <v>#REF!</v>
      </c>
      <c r="K19" s="64" t="e">
        <f t="shared" si="13"/>
        <v>#REF!</v>
      </c>
      <c r="L19" s="64" t="e">
        <f t="shared" si="13"/>
        <v>#REF!</v>
      </c>
      <c r="M19" s="64" t="e">
        <f t="shared" si="13"/>
        <v>#REF!</v>
      </c>
      <c r="N19" s="64">
        <f t="shared" si="13"/>
        <v>51.75</v>
      </c>
      <c r="O19" s="64" t="e">
        <f t="shared" si="13"/>
        <v>#REF!</v>
      </c>
      <c r="P19" s="64" t="e">
        <f t="shared" si="13"/>
        <v>#REF!</v>
      </c>
      <c r="Q19" s="64" t="e">
        <f t="shared" si="13"/>
        <v>#REF!</v>
      </c>
      <c r="R19" s="64" t="e">
        <f t="shared" si="13"/>
        <v>#REF!</v>
      </c>
      <c r="S19" s="64" t="e">
        <f t="shared" si="13"/>
        <v>#REF!</v>
      </c>
      <c r="T19" s="64" t="e">
        <f t="shared" si="13"/>
        <v>#REF!</v>
      </c>
      <c r="U19" s="65">
        <f t="shared" ref="U19:AE19" si="14">MIN(U7:U15)</f>
        <v>0.43200000000000005</v>
      </c>
      <c r="V19" s="65">
        <f t="shared" si="14"/>
        <v>0.11467889908256881</v>
      </c>
      <c r="W19" s="65">
        <f t="shared" si="14"/>
        <v>0.32530120481927716</v>
      </c>
      <c r="X19" s="65">
        <f t="shared" si="14"/>
        <v>8.64</v>
      </c>
      <c r="Y19" s="65">
        <f t="shared" si="14"/>
        <v>2.2935779816513762</v>
      </c>
      <c r="Z19" s="65">
        <f t="shared" si="14"/>
        <v>6.5060240963855422</v>
      </c>
      <c r="AA19" s="66">
        <f t="shared" si="14"/>
        <v>5.1840000000000002</v>
      </c>
      <c r="AB19" s="66">
        <f t="shared" si="14"/>
        <v>1.261467889908257</v>
      </c>
      <c r="AC19" s="66">
        <f t="shared" si="14"/>
        <v>3.5783132530120487</v>
      </c>
      <c r="AD19" s="66">
        <f t="shared" si="14"/>
        <v>0</v>
      </c>
      <c r="AE19" s="46">
        <f t="shared" si="14"/>
        <v>12.939443793522717</v>
      </c>
    </row>
    <row r="20" spans="1:35" ht="17.100000000000001" customHeight="1" thickTop="1" thickBot="1" x14ac:dyDescent="0.3">
      <c r="A20" s="37" t="s">
        <v>43</v>
      </c>
      <c r="B20" s="64">
        <f>MAX(B7:B15)</f>
        <v>88.8</v>
      </c>
      <c r="C20" s="64">
        <f>MAX(C7:C15)</f>
        <v>7.2</v>
      </c>
      <c r="D20" s="64">
        <f>MAX(D7:D15)</f>
        <v>0.2</v>
      </c>
      <c r="E20" s="64">
        <f>MAX(E7:E15)</f>
        <v>1.58</v>
      </c>
      <c r="F20" s="64"/>
      <c r="G20" s="64">
        <f>MAX(G7:G14)</f>
        <v>6.6960000000000006</v>
      </c>
      <c r="H20" s="64" t="e">
        <f t="shared" ref="H20:T20" si="15">MAX(H7:H13)</f>
        <v>#REF!</v>
      </c>
      <c r="I20" s="64" t="e">
        <f t="shared" si="15"/>
        <v>#REF!</v>
      </c>
      <c r="J20" s="64" t="e">
        <f t="shared" si="15"/>
        <v>#REF!</v>
      </c>
      <c r="K20" s="64" t="e">
        <f t="shared" si="15"/>
        <v>#REF!</v>
      </c>
      <c r="L20" s="64" t="e">
        <f t="shared" si="15"/>
        <v>#REF!</v>
      </c>
      <c r="M20" s="64" t="e">
        <f t="shared" si="15"/>
        <v>#REF!</v>
      </c>
      <c r="N20" s="64">
        <f t="shared" si="15"/>
        <v>51.75</v>
      </c>
      <c r="O20" s="64" t="e">
        <f t="shared" si="15"/>
        <v>#REF!</v>
      </c>
      <c r="P20" s="64" t="e">
        <f t="shared" si="15"/>
        <v>#REF!</v>
      </c>
      <c r="Q20" s="64" t="e">
        <f t="shared" si="15"/>
        <v>#REF!</v>
      </c>
      <c r="R20" s="64" t="e">
        <f t="shared" si="15"/>
        <v>#REF!</v>
      </c>
      <c r="S20" s="64" t="e">
        <f t="shared" si="15"/>
        <v>#REF!</v>
      </c>
      <c r="T20" s="64" t="e">
        <f t="shared" si="15"/>
        <v>#REF!</v>
      </c>
      <c r="U20" s="64">
        <f t="shared" ref="U20:AE20" si="16">MAX(U7:U15)</f>
        <v>1.1520000000000001</v>
      </c>
      <c r="V20" s="64">
        <f t="shared" si="16"/>
        <v>0.45871559633027525</v>
      </c>
      <c r="W20" s="64">
        <f t="shared" si="16"/>
        <v>1.9036144578313254</v>
      </c>
      <c r="X20" s="64">
        <f t="shared" si="16"/>
        <v>23.040000000000006</v>
      </c>
      <c r="Y20" s="64">
        <f t="shared" si="16"/>
        <v>9.1743119266055047</v>
      </c>
      <c r="Z20" s="64">
        <f t="shared" si="16"/>
        <v>38.07228915662651</v>
      </c>
      <c r="AA20" s="66">
        <f t="shared" si="16"/>
        <v>13.824000000000003</v>
      </c>
      <c r="AB20" s="66">
        <f t="shared" si="16"/>
        <v>5.0458715596330279</v>
      </c>
      <c r="AC20" s="66">
        <f t="shared" si="16"/>
        <v>20.939759036144583</v>
      </c>
      <c r="AD20" s="66">
        <f t="shared" si="16"/>
        <v>0</v>
      </c>
      <c r="AE20" s="46">
        <f t="shared" si="16"/>
        <v>35.201630595777608</v>
      </c>
    </row>
    <row r="21" spans="1:35" ht="17.100000000000001" customHeight="1" thickTop="1" x14ac:dyDescent="0.25">
      <c r="A21" s="32"/>
      <c r="B21" s="63"/>
      <c r="C21" s="63"/>
      <c r="D21" s="63"/>
      <c r="E21" s="63"/>
      <c r="F21" s="2"/>
      <c r="G21" s="3"/>
      <c r="H21" s="3"/>
      <c r="I21" s="3"/>
      <c r="J21" s="3"/>
      <c r="K21" s="3"/>
      <c r="L21" s="3"/>
      <c r="M21" s="3"/>
      <c r="N21" s="78"/>
      <c r="O21" s="78"/>
      <c r="P21" s="78"/>
      <c r="Q21" s="78"/>
      <c r="R21" s="78"/>
      <c r="S21" s="78"/>
      <c r="T21" s="78"/>
      <c r="U21" s="2"/>
    </row>
    <row r="22" spans="1:35" s="4" customFormat="1" ht="17.100000000000001" customHeight="1" x14ac:dyDescent="0.25">
      <c r="A22" s="32"/>
      <c r="B22" s="63"/>
      <c r="C22" s="63"/>
      <c r="D22" s="63"/>
      <c r="E22" s="63"/>
      <c r="F22" s="2"/>
      <c r="G22" s="3"/>
      <c r="H22" s="3"/>
      <c r="I22" s="3"/>
      <c r="J22" s="3"/>
      <c r="K22" s="3"/>
      <c r="L22" s="3"/>
      <c r="M22" s="3"/>
      <c r="N22" s="78"/>
      <c r="O22" s="78"/>
      <c r="P22" s="78"/>
      <c r="Q22" s="78"/>
      <c r="R22" s="78"/>
      <c r="S22" s="78"/>
      <c r="T22" s="7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4" customFormat="1" ht="17.100000000000001" customHeight="1" x14ac:dyDescent="0.25">
      <c r="A23" s="32"/>
      <c r="B23" s="63"/>
      <c r="C23" s="63"/>
      <c r="D23" s="67" t="s">
        <v>47</v>
      </c>
      <c r="E23" s="63"/>
      <c r="F23" s="2"/>
      <c r="G23" s="3"/>
      <c r="H23" s="3"/>
      <c r="I23" s="3"/>
      <c r="J23" s="3"/>
      <c r="K23" s="3"/>
      <c r="L23" s="3"/>
      <c r="M23" s="3"/>
      <c r="N23" s="78"/>
      <c r="O23" s="78"/>
      <c r="P23" s="78"/>
      <c r="Q23" s="78"/>
      <c r="R23" s="78"/>
      <c r="S23" s="78"/>
      <c r="T23" s="7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4" customFormat="1" ht="17.100000000000001" customHeight="1" x14ac:dyDescent="0.25">
      <c r="A24" s="1"/>
      <c r="B24" s="68"/>
      <c r="C24" s="68"/>
      <c r="D24" s="2"/>
      <c r="E24" s="2"/>
      <c r="F24" s="2"/>
      <c r="G24" s="3"/>
      <c r="H24" s="3"/>
      <c r="I24" s="3"/>
      <c r="J24" s="3"/>
      <c r="K24" s="3"/>
      <c r="L24" s="3"/>
      <c r="M24" s="3"/>
      <c r="N24" s="78"/>
      <c r="O24" s="78"/>
      <c r="P24" s="78"/>
      <c r="Q24" s="78"/>
      <c r="R24" s="78"/>
      <c r="S24" s="78"/>
      <c r="T24" s="7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4" customFormat="1" ht="17.100000000000001" customHeight="1" x14ac:dyDescent="0.25">
      <c r="A25" s="87"/>
      <c r="B25" s="91"/>
      <c r="C25" s="91"/>
      <c r="D25" s="91"/>
      <c r="E25" s="91"/>
      <c r="F25" s="2"/>
      <c r="G25" s="3"/>
      <c r="H25" s="3"/>
      <c r="I25" s="3"/>
      <c r="J25" s="3"/>
      <c r="K25" s="3"/>
      <c r="L25" s="3"/>
      <c r="M25" s="3"/>
      <c r="N25" s="78"/>
      <c r="O25" s="78"/>
      <c r="P25" s="78"/>
      <c r="Q25" s="78"/>
      <c r="R25" s="78"/>
      <c r="S25" s="78"/>
      <c r="T25" s="7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4" customFormat="1" ht="17.100000000000001" customHeight="1" x14ac:dyDescent="0.25">
      <c r="A26" s="91"/>
      <c r="B26" s="91"/>
      <c r="C26" s="91"/>
      <c r="D26" s="91"/>
      <c r="E26" s="91"/>
      <c r="F26" s="2"/>
      <c r="G26" s="3"/>
      <c r="H26" s="3"/>
      <c r="I26" s="3"/>
      <c r="J26" s="3"/>
      <c r="K26" s="3"/>
      <c r="L26" s="3"/>
      <c r="M26" s="3"/>
      <c r="N26" s="78"/>
      <c r="O26" s="78"/>
      <c r="P26" s="78"/>
      <c r="Q26" s="78"/>
      <c r="R26" s="78"/>
      <c r="S26" s="78"/>
      <c r="T26" s="7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4" customFormat="1" ht="17.100000000000001" customHeight="1" x14ac:dyDescent="0.25">
      <c r="A27" s="27"/>
      <c r="B27" s="10"/>
      <c r="C27" s="10"/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4" customFormat="1" ht="17.100000000000001" customHeight="1" x14ac:dyDescent="0.25">
      <c r="A28" s="56"/>
      <c r="B28" s="56"/>
      <c r="C28" s="56"/>
      <c r="D28" s="56"/>
      <c r="E28" s="56"/>
      <c r="G28" s="57">
        <v>8.9999999999999993E-3</v>
      </c>
      <c r="H28" s="5"/>
      <c r="I28" s="5"/>
      <c r="J28" s="5"/>
      <c r="K28" s="5"/>
      <c r="L28" s="5"/>
      <c r="M28" s="5"/>
      <c r="N28" s="6"/>
      <c r="O28" s="6"/>
      <c r="P28" s="6"/>
      <c r="Q28" s="6"/>
      <c r="R28" s="6"/>
      <c r="S28" s="6"/>
      <c r="T28" s="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4" customFormat="1" ht="17.100000000000001" customHeight="1" x14ac:dyDescent="0.25">
      <c r="A29" s="56"/>
      <c r="B29" s="57"/>
      <c r="C29" s="57"/>
      <c r="D29" s="57"/>
      <c r="E29" s="57"/>
      <c r="G29" s="57">
        <v>4.1999999999999997E-3</v>
      </c>
      <c r="H29" s="5"/>
      <c r="I29" s="5"/>
      <c r="J29" s="5"/>
      <c r="K29" s="5"/>
      <c r="L29" s="5"/>
      <c r="M29" s="5"/>
      <c r="N29" s="6"/>
      <c r="O29" s="6"/>
      <c r="P29" s="6"/>
      <c r="Q29" s="6"/>
      <c r="R29" s="6"/>
      <c r="S29" s="6"/>
      <c r="T29" s="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4" customFormat="1" ht="17.100000000000001" customHeight="1" x14ac:dyDescent="0.25">
      <c r="A30" s="56"/>
      <c r="B30" s="57"/>
      <c r="C30" s="57"/>
      <c r="D30" s="57"/>
      <c r="E30" s="57"/>
      <c r="G30" s="57">
        <v>1.3599999999999999E-2</v>
      </c>
      <c r="H30" s="5"/>
      <c r="I30" s="5"/>
      <c r="J30" s="5"/>
      <c r="K30" s="5"/>
      <c r="L30" s="5"/>
      <c r="M30" s="5"/>
      <c r="N30" s="6"/>
      <c r="O30" s="6"/>
      <c r="P30" s="6"/>
      <c r="Q30" s="6"/>
      <c r="R30" s="6"/>
      <c r="S30" s="6"/>
      <c r="T30" s="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4" customFormat="1" ht="17.100000000000001" customHeight="1" x14ac:dyDescent="0.25">
      <c r="A31" s="56"/>
      <c r="B31" s="57"/>
      <c r="C31" s="57"/>
      <c r="D31" s="57"/>
      <c r="E31" s="57"/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  <c r="R31" s="6"/>
      <c r="S31" s="6"/>
      <c r="T31" s="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4" customFormat="1" ht="17.100000000000001" customHeight="1" x14ac:dyDescent="0.25">
      <c r="A32" s="1"/>
      <c r="B32" s="10"/>
      <c r="C32" s="10"/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4" customFormat="1" ht="17.100000000000001" customHeight="1" x14ac:dyDescent="0.25">
      <c r="A33" s="1"/>
      <c r="B33" s="10"/>
      <c r="C33" s="10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4" customFormat="1" ht="17.100000000000001" customHeight="1" x14ac:dyDescent="0.25">
      <c r="A34" s="1"/>
      <c r="B34" s="10"/>
      <c r="C34" s="10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S34" s="6"/>
      <c r="T34" s="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4" customFormat="1" ht="17.100000000000001" customHeight="1" x14ac:dyDescent="0.25">
      <c r="A35" s="1"/>
      <c r="B35" s="10"/>
      <c r="C35" s="10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6"/>
      <c r="S35" s="6"/>
      <c r="T35" s="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4" customFormat="1" ht="17.100000000000001" customHeight="1" x14ac:dyDescent="0.25">
      <c r="A36" s="1"/>
      <c r="B36" s="10"/>
      <c r="C36" s="10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  <c r="R36" s="6"/>
      <c r="S36" s="6"/>
      <c r="T36" s="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4" customFormat="1" ht="17.100000000000001" customHeight="1" x14ac:dyDescent="0.25">
      <c r="A37" s="1"/>
      <c r="B37" s="10"/>
      <c r="C37" s="10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6"/>
      <c r="T37" s="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4" customFormat="1" ht="17.100000000000001" customHeight="1" x14ac:dyDescent="0.25">
      <c r="A38" s="1"/>
      <c r="B38" s="10"/>
      <c r="C38" s="10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  <c r="R38" s="6"/>
      <c r="S38" s="6"/>
      <c r="T38" s="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4" customFormat="1" ht="17.100000000000001" customHeight="1" x14ac:dyDescent="0.25">
      <c r="A39" s="1"/>
      <c r="B39" s="10"/>
      <c r="C39" s="10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  <c r="R39" s="6"/>
      <c r="S39" s="6"/>
      <c r="T39" s="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s="4" customFormat="1" ht="17.100000000000001" customHeight="1" x14ac:dyDescent="0.25">
      <c r="A40" s="1"/>
      <c r="B40" s="10"/>
      <c r="C40" s="10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4" customFormat="1" x14ac:dyDescent="0.25">
      <c r="A41" s="1"/>
      <c r="B41" s="10"/>
      <c r="C41" s="10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4" customFormat="1" x14ac:dyDescent="0.25">
      <c r="A42" s="1"/>
      <c r="B42" s="10"/>
      <c r="C42" s="10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4" customFormat="1" x14ac:dyDescent="0.25">
      <c r="A43" s="1"/>
      <c r="B43" s="10"/>
      <c r="C43" s="10"/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4" customFormat="1" x14ac:dyDescent="0.25">
      <c r="A44" s="1"/>
      <c r="B44" s="10"/>
      <c r="C44" s="10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s="4" customFormat="1" x14ac:dyDescent="0.25">
      <c r="A45" s="1"/>
      <c r="B45" s="10"/>
      <c r="C45" s="10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s="4" customFormat="1" x14ac:dyDescent="0.25">
      <c r="A46" s="1"/>
      <c r="B46" s="10"/>
      <c r="C46" s="10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6"/>
      <c r="T46" s="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s="4" customFormat="1" x14ac:dyDescent="0.25">
      <c r="A47" s="1"/>
      <c r="B47" s="10"/>
      <c r="C47" s="10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  <c r="R47" s="6"/>
      <c r="S47" s="6"/>
      <c r="T47" s="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4" customFormat="1" x14ac:dyDescent="0.25">
      <c r="A48" s="1"/>
      <c r="B48" s="10"/>
      <c r="C48" s="10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s="4" customFormat="1" x14ac:dyDescent="0.25">
      <c r="A49" s="1"/>
      <c r="B49" s="10"/>
      <c r="C49" s="10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4" customFormat="1" x14ac:dyDescent="0.25">
      <c r="A50" s="1"/>
      <c r="B50" s="10"/>
      <c r="C50" s="10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s="4" customFormat="1" x14ac:dyDescent="0.25">
      <c r="A51" s="1"/>
      <c r="B51" s="10"/>
      <c r="C51" s="10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4" customFormat="1" x14ac:dyDescent="0.25">
      <c r="A52" s="1"/>
      <c r="B52" s="10"/>
      <c r="C52" s="10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s="4" customFormat="1" x14ac:dyDescent="0.25">
      <c r="A53" s="1"/>
      <c r="B53" s="10"/>
      <c r="C53" s="10"/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s="4" customFormat="1" x14ac:dyDescent="0.25">
      <c r="A54" s="1"/>
      <c r="B54" s="10"/>
      <c r="C54" s="10"/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  <c r="R54" s="6"/>
      <c r="S54" s="6"/>
      <c r="T54" s="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s="4" customFormat="1" x14ac:dyDescent="0.25">
      <c r="A55" s="1"/>
      <c r="B55" s="10"/>
      <c r="C55" s="10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  <c r="R55" s="6"/>
      <c r="S55" s="6"/>
      <c r="T55" s="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4" customFormat="1" x14ac:dyDescent="0.25">
      <c r="A56" s="1"/>
      <c r="B56" s="10"/>
      <c r="C56" s="10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4" customFormat="1" x14ac:dyDescent="0.25">
      <c r="A57" s="1"/>
      <c r="B57" s="10"/>
      <c r="C57" s="10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4" customFormat="1" x14ac:dyDescent="0.25">
      <c r="A58" s="1"/>
      <c r="B58" s="10"/>
      <c r="C58" s="10"/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s="4" customFormat="1" x14ac:dyDescent="0.25">
      <c r="A59" s="1"/>
      <c r="B59" s="10"/>
      <c r="C59" s="10"/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s="4" customFormat="1" x14ac:dyDescent="0.25">
      <c r="A60" s="1"/>
      <c r="B60" s="10"/>
      <c r="C60" s="10"/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s="4" customFormat="1" x14ac:dyDescent="0.25">
      <c r="A61" s="1"/>
      <c r="B61" s="10"/>
      <c r="C61" s="10"/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s="4" customFormat="1" x14ac:dyDescent="0.25">
      <c r="A62" s="1"/>
      <c r="B62" s="10"/>
      <c r="C62" s="10"/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  <c r="R62" s="6"/>
      <c r="S62" s="6"/>
      <c r="T62" s="6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4" customFormat="1" x14ac:dyDescent="0.25">
      <c r="A63" s="1"/>
      <c r="B63" s="10"/>
      <c r="C63" s="10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  <c r="R63" s="6"/>
      <c r="S63" s="6"/>
      <c r="T63" s="6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s="4" customFormat="1" x14ac:dyDescent="0.25">
      <c r="A64" s="1"/>
      <c r="B64" s="10"/>
      <c r="C64" s="10"/>
      <c r="G64" s="5"/>
      <c r="H64" s="5"/>
      <c r="I64" s="5"/>
      <c r="J64" s="5"/>
      <c r="K64" s="5"/>
      <c r="L64" s="5"/>
      <c r="M64" s="5"/>
      <c r="N64" s="6"/>
      <c r="O64" s="6"/>
      <c r="P64" s="6"/>
      <c r="Q64" s="6"/>
      <c r="R64" s="6"/>
      <c r="S64" s="6"/>
      <c r="T64" s="6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s="4" customFormat="1" x14ac:dyDescent="0.25">
      <c r="A65" s="1"/>
      <c r="B65" s="10"/>
      <c r="C65" s="10"/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  <c r="R65" s="6"/>
      <c r="S65" s="6"/>
      <c r="T65" s="6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s="4" customFormat="1" x14ac:dyDescent="0.25">
      <c r="A66" s="1"/>
      <c r="B66" s="10"/>
      <c r="C66" s="10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  <c r="R66" s="6"/>
      <c r="S66" s="6"/>
      <c r="T66" s="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s="4" customFormat="1" x14ac:dyDescent="0.25">
      <c r="A67" s="1"/>
      <c r="B67" s="10"/>
      <c r="C67" s="10"/>
      <c r="G67" s="5"/>
      <c r="H67" s="5"/>
      <c r="I67" s="5"/>
      <c r="J67" s="5"/>
      <c r="K67" s="5"/>
      <c r="L67" s="5"/>
      <c r="M67" s="5"/>
      <c r="N67" s="6"/>
      <c r="O67" s="6"/>
      <c r="P67" s="6"/>
      <c r="Q67" s="6"/>
      <c r="R67" s="6"/>
      <c r="S67" s="6"/>
      <c r="T67" s="6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s="4" customFormat="1" x14ac:dyDescent="0.25">
      <c r="A68" s="1"/>
      <c r="B68" s="10"/>
      <c r="C68" s="10"/>
      <c r="G68" s="5"/>
      <c r="H68" s="5"/>
      <c r="I68" s="5"/>
      <c r="J68" s="5"/>
      <c r="K68" s="5"/>
      <c r="L68" s="5"/>
      <c r="M68" s="5"/>
      <c r="N68" s="6"/>
      <c r="O68" s="6"/>
      <c r="P68" s="6"/>
      <c r="Q68" s="6"/>
      <c r="R68" s="6"/>
      <c r="S68" s="6"/>
      <c r="T68" s="6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s="4" customFormat="1" x14ac:dyDescent="0.25">
      <c r="A69" s="1"/>
      <c r="B69" s="10"/>
      <c r="C69" s="10"/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  <c r="R69" s="6"/>
      <c r="S69" s="6"/>
      <c r="T69" s="6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s="4" customFormat="1" x14ac:dyDescent="0.25">
      <c r="A70" s="1"/>
      <c r="B70" s="10"/>
      <c r="C70" s="10"/>
      <c r="G70" s="5"/>
      <c r="H70" s="5"/>
      <c r="I70" s="5"/>
      <c r="J70" s="5"/>
      <c r="K70" s="5"/>
      <c r="L70" s="5"/>
      <c r="M70" s="5"/>
      <c r="N70" s="6"/>
      <c r="O70" s="6"/>
      <c r="P70" s="6"/>
      <c r="Q70" s="6"/>
      <c r="R70" s="6"/>
      <c r="S70" s="6"/>
      <c r="T70" s="6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s="4" customFormat="1" x14ac:dyDescent="0.25">
      <c r="A71" s="1"/>
      <c r="B71" s="10"/>
      <c r="C71" s="10"/>
      <c r="G71" s="5"/>
      <c r="H71" s="5"/>
      <c r="I71" s="5"/>
      <c r="J71" s="5"/>
      <c r="K71" s="5"/>
      <c r="L71" s="5"/>
      <c r="M71" s="5"/>
      <c r="N71" s="6"/>
      <c r="O71" s="6"/>
      <c r="P71" s="6"/>
      <c r="Q71" s="6"/>
      <c r="R71" s="6"/>
      <c r="S71" s="6"/>
      <c r="T71" s="6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4" customFormat="1" x14ac:dyDescent="0.25">
      <c r="A72" s="1"/>
      <c r="B72" s="10"/>
      <c r="C72" s="10"/>
      <c r="G72" s="5"/>
      <c r="H72" s="5"/>
      <c r="I72" s="5"/>
      <c r="J72" s="5"/>
      <c r="K72" s="5"/>
      <c r="L72" s="5"/>
      <c r="M72" s="5"/>
      <c r="N72" s="6"/>
      <c r="O72" s="6"/>
      <c r="P72" s="6"/>
      <c r="Q72" s="6"/>
      <c r="R72" s="6"/>
      <c r="S72" s="6"/>
      <c r="T72" s="6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4" customFormat="1" x14ac:dyDescent="0.25">
      <c r="A73" s="1"/>
      <c r="B73" s="10"/>
      <c r="C73" s="10"/>
      <c r="G73" s="5"/>
      <c r="H73" s="5"/>
      <c r="I73" s="5"/>
      <c r="J73" s="5"/>
      <c r="K73" s="5"/>
      <c r="L73" s="5"/>
      <c r="M73" s="5"/>
      <c r="N73" s="6"/>
      <c r="O73" s="6"/>
      <c r="P73" s="6"/>
      <c r="Q73" s="6"/>
      <c r="R73" s="6"/>
      <c r="S73" s="6"/>
      <c r="T73" s="6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s="4" customFormat="1" x14ac:dyDescent="0.25">
      <c r="A74" s="1"/>
      <c r="B74" s="10"/>
      <c r="C74" s="10"/>
      <c r="G74" s="5"/>
      <c r="H74" s="5"/>
      <c r="I74" s="5"/>
      <c r="J74" s="5"/>
      <c r="K74" s="5"/>
      <c r="L74" s="5"/>
      <c r="M74" s="5"/>
      <c r="N74" s="6"/>
      <c r="O74" s="6"/>
      <c r="P74" s="6"/>
      <c r="Q74" s="6"/>
      <c r="R74" s="6"/>
      <c r="S74" s="6"/>
      <c r="T74" s="6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s="4" customFormat="1" x14ac:dyDescent="0.25">
      <c r="A75" s="1"/>
      <c r="B75" s="10"/>
      <c r="C75" s="10"/>
      <c r="G75" s="5"/>
      <c r="H75" s="5"/>
      <c r="I75" s="5"/>
      <c r="J75" s="5"/>
      <c r="K75" s="5"/>
      <c r="L75" s="5"/>
      <c r="M75" s="5"/>
      <c r="N75" s="6"/>
      <c r="O75" s="6"/>
      <c r="P75" s="6"/>
      <c r="Q75" s="6"/>
      <c r="R75" s="6"/>
      <c r="S75" s="6"/>
      <c r="T75" s="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s="4" customFormat="1" x14ac:dyDescent="0.25">
      <c r="A76" s="1"/>
      <c r="B76" s="10"/>
      <c r="C76" s="10"/>
      <c r="G76" s="5"/>
      <c r="H76" s="5"/>
      <c r="I76" s="5"/>
      <c r="J76" s="5"/>
      <c r="K76" s="5"/>
      <c r="L76" s="5"/>
      <c r="M76" s="5"/>
      <c r="N76" s="6"/>
      <c r="O76" s="6"/>
      <c r="P76" s="6"/>
      <c r="Q76" s="6"/>
      <c r="R76" s="6"/>
      <c r="S76" s="6"/>
      <c r="T76" s="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s="4" customFormat="1" x14ac:dyDescent="0.25">
      <c r="A77" s="1"/>
      <c r="B77" s="10"/>
      <c r="C77" s="10"/>
      <c r="G77" s="5"/>
      <c r="H77" s="5"/>
      <c r="I77" s="5"/>
      <c r="J77" s="5"/>
      <c r="K77" s="5"/>
      <c r="L77" s="5"/>
      <c r="M77" s="5"/>
      <c r="N77" s="6"/>
      <c r="O77" s="6"/>
      <c r="P77" s="6"/>
      <c r="Q77" s="6"/>
      <c r="R77" s="6"/>
      <c r="S77" s="6"/>
      <c r="T77" s="6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s="4" customFormat="1" x14ac:dyDescent="0.25">
      <c r="A78" s="1"/>
      <c r="B78" s="10"/>
      <c r="C78" s="10"/>
      <c r="G78" s="5"/>
      <c r="H78" s="5"/>
      <c r="I78" s="5"/>
      <c r="J78" s="5"/>
      <c r="K78" s="5"/>
      <c r="L78" s="5"/>
      <c r="M78" s="5"/>
      <c r="N78" s="6"/>
      <c r="O78" s="6"/>
      <c r="P78" s="6"/>
      <c r="Q78" s="6"/>
      <c r="R78" s="6"/>
      <c r="S78" s="6"/>
      <c r="T78" s="6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4" customFormat="1" x14ac:dyDescent="0.25">
      <c r="A79" s="1"/>
      <c r="B79" s="10"/>
      <c r="C79" s="10"/>
      <c r="G79" s="5"/>
      <c r="H79" s="5"/>
      <c r="I79" s="5"/>
      <c r="J79" s="5"/>
      <c r="K79" s="5"/>
      <c r="L79" s="5"/>
      <c r="M79" s="5"/>
      <c r="N79" s="6"/>
      <c r="O79" s="6"/>
      <c r="P79" s="6"/>
      <c r="Q79" s="6"/>
      <c r="R79" s="6"/>
      <c r="S79" s="6"/>
      <c r="T79" s="6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s="4" customFormat="1" x14ac:dyDescent="0.25">
      <c r="A80" s="1"/>
      <c r="B80" s="10"/>
      <c r="C80" s="10"/>
      <c r="G80" s="5"/>
      <c r="H80" s="5"/>
      <c r="I80" s="5"/>
      <c r="J80" s="5"/>
      <c r="K80" s="5"/>
      <c r="L80" s="5"/>
      <c r="M80" s="5"/>
      <c r="N80" s="6"/>
      <c r="O80" s="6"/>
      <c r="P80" s="6"/>
      <c r="Q80" s="6"/>
      <c r="R80" s="6"/>
      <c r="S80" s="6"/>
      <c r="T80" s="6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4" customFormat="1" x14ac:dyDescent="0.25">
      <c r="A81" s="1"/>
      <c r="B81" s="10"/>
      <c r="C81" s="10"/>
      <c r="G81" s="5"/>
      <c r="H81" s="5"/>
      <c r="I81" s="5"/>
      <c r="J81" s="5"/>
      <c r="K81" s="5"/>
      <c r="L81" s="5"/>
      <c r="M81" s="5"/>
      <c r="N81" s="6"/>
      <c r="O81" s="6"/>
      <c r="P81" s="6"/>
      <c r="Q81" s="6"/>
      <c r="R81" s="6"/>
      <c r="S81" s="6"/>
      <c r="T81" s="6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s="4" customFormat="1" x14ac:dyDescent="0.25">
      <c r="A82" s="1"/>
      <c r="B82" s="10"/>
      <c r="C82" s="10"/>
      <c r="G82" s="5"/>
      <c r="H82" s="5"/>
      <c r="I82" s="5"/>
      <c r="J82" s="5"/>
      <c r="K82" s="5"/>
      <c r="L82" s="5"/>
      <c r="M82" s="5"/>
      <c r="N82" s="6"/>
      <c r="O82" s="6"/>
      <c r="P82" s="6"/>
      <c r="Q82" s="6"/>
      <c r="R82" s="6"/>
      <c r="S82" s="6"/>
      <c r="T82" s="6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s="4" customFormat="1" x14ac:dyDescent="0.25">
      <c r="A83" s="1"/>
      <c r="B83" s="10"/>
      <c r="C83" s="10"/>
      <c r="G83" s="5"/>
      <c r="H83" s="5"/>
      <c r="I83" s="5"/>
      <c r="J83" s="5"/>
      <c r="K83" s="5"/>
      <c r="L83" s="5"/>
      <c r="M83" s="5"/>
      <c r="N83" s="6"/>
      <c r="O83" s="6"/>
      <c r="P83" s="6"/>
      <c r="Q83" s="6"/>
      <c r="R83" s="6"/>
      <c r="S83" s="6"/>
      <c r="T83" s="6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4" customFormat="1" x14ac:dyDescent="0.25">
      <c r="A84" s="1"/>
      <c r="B84" s="10"/>
      <c r="C84" s="10"/>
      <c r="G84" s="5"/>
      <c r="H84" s="5"/>
      <c r="I84" s="5"/>
      <c r="J84" s="5"/>
      <c r="K84" s="5"/>
      <c r="L84" s="5"/>
      <c r="M84" s="5"/>
      <c r="N84" s="6"/>
      <c r="O84" s="6"/>
      <c r="P84" s="6"/>
      <c r="Q84" s="6"/>
      <c r="R84" s="6"/>
      <c r="S84" s="6"/>
      <c r="T84" s="6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s="4" customFormat="1" x14ac:dyDescent="0.25">
      <c r="A85" s="1"/>
      <c r="B85" s="10"/>
      <c r="C85" s="10"/>
      <c r="G85" s="5"/>
      <c r="H85" s="5"/>
      <c r="I85" s="5"/>
      <c r="J85" s="5"/>
      <c r="K85" s="5"/>
      <c r="L85" s="5"/>
      <c r="M85" s="5"/>
      <c r="N85" s="6"/>
      <c r="O85" s="6"/>
      <c r="P85" s="6"/>
      <c r="Q85" s="6"/>
      <c r="R85" s="6"/>
      <c r="S85" s="6"/>
      <c r="T85" s="6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s="4" customFormat="1" x14ac:dyDescent="0.25">
      <c r="A86" s="1"/>
      <c r="B86" s="10"/>
      <c r="C86" s="10"/>
      <c r="G86" s="5"/>
      <c r="H86" s="5"/>
      <c r="I86" s="5"/>
      <c r="J86" s="5"/>
      <c r="K86" s="5"/>
      <c r="L86" s="5"/>
      <c r="M86" s="5"/>
      <c r="N86" s="6"/>
      <c r="O86" s="6"/>
      <c r="P86" s="6"/>
      <c r="Q86" s="6"/>
      <c r="R86" s="6"/>
      <c r="S86" s="6"/>
      <c r="T86" s="6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x14ac:dyDescent="0.25">
      <c r="A87" s="1"/>
      <c r="B87" s="10"/>
      <c r="C87" s="10"/>
      <c r="G87" s="5"/>
      <c r="H87" s="5"/>
      <c r="I87" s="5"/>
      <c r="J87" s="5"/>
      <c r="K87" s="5"/>
      <c r="L87" s="5"/>
      <c r="M87" s="5"/>
      <c r="N87" s="6"/>
      <c r="O87" s="6"/>
      <c r="P87" s="6"/>
      <c r="Q87" s="6"/>
      <c r="R87" s="6"/>
      <c r="S87" s="6"/>
      <c r="T87" s="6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x14ac:dyDescent="0.25">
      <c r="A88" s="1"/>
      <c r="B88" s="10"/>
      <c r="C88" s="10"/>
      <c r="G88" s="5"/>
      <c r="H88" s="5"/>
      <c r="I88" s="5"/>
      <c r="J88" s="5"/>
      <c r="K88" s="5"/>
      <c r="L88" s="5"/>
      <c r="M88" s="5"/>
      <c r="N88" s="6"/>
      <c r="O88" s="6"/>
      <c r="P88" s="6"/>
      <c r="Q88" s="6"/>
      <c r="R88" s="6"/>
      <c r="S88" s="6"/>
      <c r="T88" s="6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s="4" customFormat="1" x14ac:dyDescent="0.25">
      <c r="A89" s="1"/>
      <c r="B89" s="10"/>
      <c r="C89" s="10"/>
      <c r="G89" s="5"/>
      <c r="H89" s="5"/>
      <c r="I89" s="5"/>
      <c r="J89" s="5"/>
      <c r="K89" s="5"/>
      <c r="L89" s="5"/>
      <c r="M89" s="5"/>
      <c r="N89" s="6"/>
      <c r="O89" s="6"/>
      <c r="P89" s="6"/>
      <c r="Q89" s="6"/>
      <c r="R89" s="6"/>
      <c r="S89" s="6"/>
      <c r="T89" s="6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4" customFormat="1" x14ac:dyDescent="0.25">
      <c r="A90" s="1"/>
      <c r="B90" s="10"/>
      <c r="C90" s="10"/>
      <c r="G90" s="5"/>
      <c r="H90" s="5"/>
      <c r="I90" s="5"/>
      <c r="J90" s="5"/>
      <c r="K90" s="5"/>
      <c r="L90" s="5"/>
      <c r="M90" s="5"/>
      <c r="N90" s="6"/>
      <c r="O90" s="6"/>
      <c r="P90" s="6"/>
      <c r="Q90" s="6"/>
      <c r="R90" s="6"/>
      <c r="S90" s="6"/>
      <c r="T90" s="6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s="4" customFormat="1" x14ac:dyDescent="0.25">
      <c r="A91" s="1"/>
      <c r="B91" s="10"/>
      <c r="C91" s="10"/>
      <c r="G91" s="5"/>
      <c r="H91" s="5"/>
      <c r="I91" s="5"/>
      <c r="J91" s="5"/>
      <c r="K91" s="5"/>
      <c r="L91" s="5"/>
      <c r="M91" s="5"/>
      <c r="N91" s="6"/>
      <c r="O91" s="6"/>
      <c r="P91" s="6"/>
      <c r="Q91" s="6"/>
      <c r="R91" s="6"/>
      <c r="S91" s="6"/>
      <c r="T91" s="6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s="4" customFormat="1" x14ac:dyDescent="0.25">
      <c r="A92" s="1"/>
      <c r="B92" s="10"/>
      <c r="C92" s="10"/>
      <c r="G92" s="5"/>
      <c r="H92" s="5"/>
      <c r="I92" s="5"/>
      <c r="J92" s="5"/>
      <c r="K92" s="5"/>
      <c r="L92" s="5"/>
      <c r="M92" s="5"/>
      <c r="N92" s="6"/>
      <c r="O92" s="6"/>
      <c r="P92" s="6"/>
      <c r="Q92" s="6"/>
      <c r="R92" s="6"/>
      <c r="S92" s="6"/>
      <c r="T92" s="6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s="4" customFormat="1" x14ac:dyDescent="0.25">
      <c r="A93" s="1"/>
      <c r="B93" s="10"/>
      <c r="C93" s="10"/>
      <c r="G93" s="5"/>
      <c r="H93" s="5"/>
      <c r="I93" s="5"/>
      <c r="J93" s="5"/>
      <c r="K93" s="5"/>
      <c r="L93" s="5"/>
      <c r="M93" s="5"/>
      <c r="N93" s="6"/>
      <c r="O93" s="6"/>
      <c r="P93" s="6"/>
      <c r="Q93" s="6"/>
      <c r="R93" s="6"/>
      <c r="S93" s="6"/>
      <c r="T93" s="6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s="4" customFormat="1" x14ac:dyDescent="0.25">
      <c r="A94" s="1"/>
      <c r="B94" s="10"/>
      <c r="C94" s="10"/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  <c r="R94" s="6"/>
      <c r="S94" s="6"/>
      <c r="T94" s="6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4" customFormat="1" x14ac:dyDescent="0.25">
      <c r="A95" s="1"/>
      <c r="B95" s="10"/>
      <c r="C95" s="10"/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  <c r="R95" s="6"/>
      <c r="S95" s="6"/>
      <c r="T95" s="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4" customFormat="1" x14ac:dyDescent="0.25">
      <c r="A96" s="1"/>
      <c r="B96" s="10"/>
      <c r="C96" s="10"/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  <c r="R96" s="6"/>
      <c r="S96" s="6"/>
      <c r="T96" s="6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4" customFormat="1" x14ac:dyDescent="0.25">
      <c r="A97" s="1"/>
      <c r="B97" s="10"/>
      <c r="C97" s="10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  <c r="R97" s="6"/>
      <c r="S97" s="6"/>
      <c r="T97" s="6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4" customFormat="1" x14ac:dyDescent="0.25">
      <c r="A98" s="1"/>
      <c r="B98" s="10"/>
      <c r="C98" s="10"/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  <c r="R98" s="6"/>
      <c r="S98" s="6"/>
      <c r="T98" s="6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s="4" customFormat="1" x14ac:dyDescent="0.25">
      <c r="A99" s="1"/>
      <c r="B99" s="10"/>
      <c r="C99" s="10"/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  <c r="R99" s="6"/>
      <c r="S99" s="6"/>
      <c r="T99" s="6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s="4" customFormat="1" x14ac:dyDescent="0.25">
      <c r="A100" s="1"/>
      <c r="B100" s="10"/>
      <c r="C100" s="10"/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  <c r="R100" s="6"/>
      <c r="S100" s="6"/>
      <c r="T100" s="6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4" customFormat="1" x14ac:dyDescent="0.25">
      <c r="A101" s="1"/>
      <c r="B101" s="10"/>
      <c r="C101" s="10"/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  <c r="R101" s="6"/>
      <c r="S101" s="6"/>
      <c r="T101" s="6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s="4" customFormat="1" x14ac:dyDescent="0.25">
      <c r="A102" s="1"/>
      <c r="B102" s="10"/>
      <c r="C102" s="10"/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  <c r="R102" s="6"/>
      <c r="S102" s="6"/>
      <c r="T102" s="6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s="4" customFormat="1" x14ac:dyDescent="0.25">
      <c r="A103" s="1"/>
      <c r="B103" s="10"/>
      <c r="C103" s="10"/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  <c r="R103" s="6"/>
      <c r="S103" s="6"/>
      <c r="T103" s="6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s="4" customFormat="1" x14ac:dyDescent="0.25">
      <c r="A104" s="1"/>
      <c r="B104" s="10"/>
      <c r="C104" s="10"/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  <c r="R104" s="6"/>
      <c r="S104" s="6"/>
      <c r="T104" s="6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s="4" customFormat="1" x14ac:dyDescent="0.25">
      <c r="A105" s="1"/>
      <c r="B105" s="10"/>
      <c r="C105" s="10"/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  <c r="R105" s="6"/>
      <c r="S105" s="6"/>
      <c r="T105" s="6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4" customFormat="1" x14ac:dyDescent="0.25">
      <c r="A106" s="1"/>
      <c r="B106" s="10"/>
      <c r="C106" s="10"/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  <c r="R106" s="6"/>
      <c r="S106" s="6"/>
      <c r="T106" s="6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4" customFormat="1" x14ac:dyDescent="0.25">
      <c r="A107" s="1"/>
      <c r="B107" s="10"/>
      <c r="C107" s="10"/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  <c r="R107" s="6"/>
      <c r="S107" s="6"/>
      <c r="T107" s="6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4" customFormat="1" x14ac:dyDescent="0.25">
      <c r="A108" s="1"/>
      <c r="B108" s="10"/>
      <c r="C108" s="10"/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  <c r="R108" s="6"/>
      <c r="S108" s="6"/>
      <c r="T108" s="6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s="4" customFormat="1" x14ac:dyDescent="0.25">
      <c r="A109" s="1"/>
      <c r="B109" s="10"/>
      <c r="C109" s="10"/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  <c r="R109" s="6"/>
      <c r="S109" s="6"/>
      <c r="T109" s="6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4" customFormat="1" x14ac:dyDescent="0.25">
      <c r="A110" s="1"/>
      <c r="B110" s="10"/>
      <c r="C110" s="10"/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  <c r="R110" s="6"/>
      <c r="S110" s="6"/>
      <c r="T110" s="6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4" customFormat="1" x14ac:dyDescent="0.25">
      <c r="A111" s="1"/>
      <c r="B111" s="10"/>
      <c r="C111" s="10"/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  <c r="R111" s="6"/>
      <c r="S111" s="6"/>
      <c r="T111" s="6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s="4" customFormat="1" x14ac:dyDescent="0.25">
      <c r="A112" s="1"/>
      <c r="B112" s="10"/>
      <c r="C112" s="10"/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  <c r="R112" s="6"/>
      <c r="S112" s="6"/>
      <c r="T112" s="6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s="4" customFormat="1" x14ac:dyDescent="0.25">
      <c r="A113" s="1"/>
      <c r="B113" s="10"/>
      <c r="C113" s="10"/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  <c r="R113" s="6"/>
      <c r="S113" s="6"/>
      <c r="T113" s="6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s="4" customFormat="1" x14ac:dyDescent="0.25">
      <c r="A114" s="1"/>
      <c r="B114" s="10"/>
      <c r="C114" s="10"/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  <c r="R114" s="6"/>
      <c r="S114" s="6"/>
      <c r="T114" s="6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s="4" customFormat="1" x14ac:dyDescent="0.25">
      <c r="A115" s="1"/>
      <c r="B115" s="10"/>
      <c r="C115" s="10"/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  <c r="R115" s="6"/>
      <c r="S115" s="6"/>
      <c r="T115" s="6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s="4" customFormat="1" x14ac:dyDescent="0.25">
      <c r="A116" s="1"/>
      <c r="B116" s="10"/>
      <c r="C116" s="10"/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  <c r="R116" s="6"/>
      <c r="S116" s="6"/>
      <c r="T116" s="6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s="4" customFormat="1" x14ac:dyDescent="0.25">
      <c r="A117" s="1"/>
      <c r="B117" s="10"/>
      <c r="C117" s="10"/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  <c r="R117" s="6"/>
      <c r="S117" s="6"/>
      <c r="T117" s="6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s="4" customFormat="1" x14ac:dyDescent="0.25">
      <c r="A118" s="1"/>
      <c r="B118" s="10"/>
      <c r="C118" s="10"/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  <c r="R118" s="6"/>
      <c r="S118" s="6"/>
      <c r="T118" s="6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4" customFormat="1" x14ac:dyDescent="0.25">
      <c r="A119" s="1"/>
      <c r="B119" s="10"/>
      <c r="C119" s="10"/>
      <c r="G119" s="5"/>
      <c r="H119" s="5"/>
      <c r="I119" s="5"/>
      <c r="J119" s="5"/>
      <c r="K119" s="5"/>
      <c r="L119" s="5"/>
      <c r="M119" s="5"/>
      <c r="N119" s="6"/>
      <c r="O119" s="6"/>
      <c r="P119" s="6"/>
      <c r="Q119" s="6"/>
      <c r="R119" s="6"/>
      <c r="S119" s="6"/>
      <c r="T119" s="6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s="4" customFormat="1" x14ac:dyDescent="0.25">
      <c r="A120" s="1"/>
      <c r="B120" s="10"/>
      <c r="C120" s="10"/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  <c r="R120" s="6"/>
      <c r="S120" s="6"/>
      <c r="T120" s="6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4" customFormat="1" x14ac:dyDescent="0.25">
      <c r="A121" s="1"/>
      <c r="B121" s="10"/>
      <c r="C121" s="10"/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  <c r="R121" s="6"/>
      <c r="S121" s="6"/>
      <c r="T121" s="6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s="4" customFormat="1" x14ac:dyDescent="0.25">
      <c r="A122" s="1"/>
      <c r="B122" s="10"/>
      <c r="C122" s="10"/>
      <c r="G122" s="5"/>
      <c r="H122" s="5"/>
      <c r="I122" s="5"/>
      <c r="J122" s="5"/>
      <c r="K122" s="5"/>
      <c r="L122" s="5"/>
      <c r="M122" s="5"/>
      <c r="N122" s="6"/>
      <c r="O122" s="6"/>
      <c r="P122" s="6"/>
      <c r="Q122" s="6"/>
      <c r="R122" s="6"/>
      <c r="S122" s="6"/>
      <c r="T122" s="6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s="4" customFormat="1" x14ac:dyDescent="0.25">
      <c r="A123" s="1"/>
      <c r="B123" s="10"/>
      <c r="C123" s="10"/>
      <c r="G123" s="5"/>
      <c r="H123" s="5"/>
      <c r="I123" s="5"/>
      <c r="J123" s="5"/>
      <c r="K123" s="5"/>
      <c r="L123" s="5"/>
      <c r="M123" s="5"/>
      <c r="N123" s="6"/>
      <c r="O123" s="6"/>
      <c r="P123" s="6"/>
      <c r="Q123" s="6"/>
      <c r="R123" s="6"/>
      <c r="S123" s="6"/>
      <c r="T123" s="6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</sheetData>
  <sheetProtection sheet="1"/>
  <protectedRanges>
    <protectedRange password="CAE1" sqref="A1 B2:C8 D5:E6 A28:A30 C18 D21:E23 B18:B30 C21:C27 B31:C65536 C19:AE20" name="Range1" securityDescriptor="O:WDG:WDD:(A;;CC;;;S-1-5-21-1275210071-1957994488-1343024091-1110)(A;;CC;;;S-1-5-21-1275210071-1957994488-1343024091-1114)(A;;CC;;;S-1-5-21-1275210071-1957994488-1343024091-1124)(A;;CC;;;S-1-5-21-1275210071-1957994488-1343024091-1116)(A;;CC;;;S-1-5-21-1275210071-1957994488-1343024091-1119)"/>
    <protectedRange password="CAE1" sqref="B9:C15" name="Range1_1" securityDescriptor="O:WDG:WDD:(A;;CC;;;S-1-5-21-1275210071-1957994488-1343024091-1110)(A;;CC;;;S-1-5-21-1275210071-1957994488-1343024091-1114)(A;;CC;;;S-1-5-21-1275210071-1957994488-1343024091-1124)(A;;CC;;;S-1-5-21-1275210071-1957994488-1343024091-1116)(A;;CC;;;S-1-5-21-1275210071-1957994488-1343024091-1119)"/>
    <protectedRange password="CAE1" sqref="B16:C16 B17:E17" name="Range1_2" securityDescriptor="O:WDG:WDD:(A;;CC;;;S-1-5-21-1275210071-1957994488-1343024091-1110)(A;;CC;;;S-1-5-21-1275210071-1957994488-1343024091-1114)(A;;CC;;;S-1-5-21-1275210071-1957994488-1343024091-1124)(A;;CC;;;S-1-5-21-1275210071-1957994488-1343024091-1116)(A;;CC;;;S-1-5-21-1275210071-1957994488-1343024091-1119)"/>
  </protectedRanges>
  <mergeCells count="4">
    <mergeCell ref="D2:E2"/>
    <mergeCell ref="B3:E3"/>
    <mergeCell ref="AA3:AC3"/>
    <mergeCell ref="A25:E26"/>
  </mergeCells>
  <printOptions horizontalCentered="1"/>
  <pageMargins left="0.17" right="0" top="1.01" bottom="0.25" header="0.5" footer="0.25"/>
  <pageSetup scale="70" pageOrder="overThenDown" orientation="portrait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Results</vt:lpstr>
      <vt:lpstr>Wheat Straw</vt:lpstr>
      <vt:lpstr>Corn Stalks</vt:lpstr>
      <vt:lpstr>Soybean Straw</vt:lpstr>
      <vt:lpstr>Sheet1</vt:lpstr>
      <vt:lpstr>'Corn Stalks'!Print_Area</vt:lpstr>
      <vt:lpstr>Results!Print_Area</vt:lpstr>
      <vt:lpstr>'Soybean Straw'!Print_Area</vt:lpstr>
      <vt:lpstr>'Wheat Straw'!Print_Area</vt:lpstr>
      <vt:lpstr>'Corn Stalks'!Print_Titles</vt:lpstr>
      <vt:lpstr>'Soybean Straw'!Print_Titles</vt:lpstr>
      <vt:lpstr>'Wheat Straw'!Print_Titles</vt:lpstr>
    </vt:vector>
  </TitlesOfParts>
  <Company>Unversity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michael.rankin@uwex.edu</dc:creator>
  <cp:lastModifiedBy>mark</cp:lastModifiedBy>
  <cp:lastPrinted>2012-10-26T21:30:56Z</cp:lastPrinted>
  <dcterms:created xsi:type="dcterms:W3CDTF">2000-09-19T18:21:44Z</dcterms:created>
  <dcterms:modified xsi:type="dcterms:W3CDTF">2012-11-14T19:41:51Z</dcterms:modified>
</cp:coreProperties>
</file>