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6" yWindow="12" windowWidth="14172" windowHeight="88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Sheet1!$B$1:$N$35</definedName>
  </definedNames>
  <calcPr calcId="145621"/>
</workbook>
</file>

<file path=xl/calcChain.xml><?xml version="1.0" encoding="utf-8"?>
<calcChain xmlns="http://schemas.openxmlformats.org/spreadsheetml/2006/main">
  <c r="K60" i="1" l="1"/>
  <c r="Q47" i="1"/>
  <c r="D60" i="1" s="1"/>
  <c r="P47" i="1"/>
  <c r="E57" i="1"/>
  <c r="L56" i="1"/>
  <c r="K56" i="1"/>
  <c r="H56" i="1"/>
  <c r="D56" i="1"/>
  <c r="O53" i="1"/>
  <c r="O54" i="1" s="1"/>
  <c r="N53" i="1"/>
  <c r="N60" i="1" s="1"/>
  <c r="M53" i="1"/>
  <c r="M60" i="1" s="1"/>
  <c r="L53" i="1"/>
  <c r="L54" i="1" s="1"/>
  <c r="K53" i="1"/>
  <c r="K54" i="1" s="1"/>
  <c r="J53" i="1"/>
  <c r="J54" i="1" s="1"/>
  <c r="I53" i="1"/>
  <c r="I59" i="1" s="1"/>
  <c r="H53" i="1"/>
  <c r="H54" i="1" s="1"/>
  <c r="G53" i="1"/>
  <c r="G54" i="1" s="1"/>
  <c r="F53" i="1"/>
  <c r="F60" i="1" s="1"/>
  <c r="E53" i="1"/>
  <c r="E60" i="1" s="1"/>
  <c r="D53" i="1"/>
  <c r="D59" i="1" s="1"/>
  <c r="Q17" i="1"/>
  <c r="Q46" i="1"/>
  <c r="O59" i="1" s="1"/>
  <c r="Q45" i="1"/>
  <c r="O58" i="1" s="1"/>
  <c r="Q44" i="1"/>
  <c r="Q43" i="1"/>
  <c r="Q42" i="1"/>
  <c r="O55" i="1" s="1"/>
  <c r="Q41" i="1"/>
  <c r="D54" i="1" s="1"/>
  <c r="R11" i="1"/>
  <c r="Q12" i="1"/>
  <c r="Q13" i="1" s="1"/>
  <c r="Q6" i="1"/>
  <c r="O40" i="1"/>
  <c r="N40" i="1"/>
  <c r="M40" i="1"/>
  <c r="L40" i="1"/>
  <c r="K40" i="1"/>
  <c r="J40" i="1"/>
  <c r="I40" i="1"/>
  <c r="H40" i="1"/>
  <c r="G40" i="1"/>
  <c r="F40" i="1"/>
  <c r="E40" i="1"/>
  <c r="D40" i="1"/>
  <c r="P44" i="1"/>
  <c r="N6" i="1"/>
  <c r="M6" i="1"/>
  <c r="L6" i="1"/>
  <c r="K6" i="1"/>
  <c r="J6" i="1"/>
  <c r="I6" i="1"/>
  <c r="H6" i="1"/>
  <c r="I46" i="1" s="1"/>
  <c r="G6" i="1"/>
  <c r="F6" i="1"/>
  <c r="E6" i="1"/>
  <c r="D6" i="1"/>
  <c r="C6" i="1"/>
  <c r="B11" i="1"/>
  <c r="M11" i="1" s="1"/>
  <c r="P43" i="1"/>
  <c r="F43" i="1" s="1"/>
  <c r="K43" i="1"/>
  <c r="P41" i="1"/>
  <c r="P46" i="1"/>
  <c r="N46" i="1" s="1"/>
  <c r="H46" i="1"/>
  <c r="P45" i="1"/>
  <c r="H45" i="1"/>
  <c r="P42" i="1"/>
  <c r="M42" i="1" s="1"/>
  <c r="H11" i="1"/>
  <c r="D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F42" i="1" l="1"/>
  <c r="F54" i="1"/>
  <c r="N54" i="1"/>
  <c r="J42" i="1"/>
  <c r="D57" i="1"/>
  <c r="H55" i="1"/>
  <c r="E56" i="1"/>
  <c r="M56" i="1"/>
  <c r="I58" i="1"/>
  <c r="M59" i="1"/>
  <c r="H60" i="1"/>
  <c r="D55" i="1"/>
  <c r="I54" i="1"/>
  <c r="F55" i="1"/>
  <c r="N55" i="1"/>
  <c r="K42" i="1"/>
  <c r="L11" i="1"/>
  <c r="N42" i="1"/>
  <c r="M41" i="1"/>
  <c r="I55" i="1"/>
  <c r="F56" i="1"/>
  <c r="N56" i="1"/>
  <c r="J58" i="1"/>
  <c r="N59" i="1"/>
  <c r="I60" i="1"/>
  <c r="K55" i="1"/>
  <c r="F58" i="1"/>
  <c r="J59" i="1"/>
  <c r="G60" i="1"/>
  <c r="O60" i="1"/>
  <c r="L42" i="1"/>
  <c r="D42" i="1"/>
  <c r="O42" i="1"/>
  <c r="N44" i="1"/>
  <c r="E54" i="1"/>
  <c r="M54" i="1"/>
  <c r="J55" i="1"/>
  <c r="G56" i="1"/>
  <c r="O56" i="1"/>
  <c r="M58" i="1"/>
  <c r="F47" i="1"/>
  <c r="J60" i="1"/>
  <c r="N58" i="1"/>
  <c r="L55" i="1"/>
  <c r="E59" i="1"/>
  <c r="L60" i="1"/>
  <c r="G42" i="1"/>
  <c r="M43" i="1"/>
  <c r="I56" i="1"/>
  <c r="I57" i="1"/>
  <c r="H42" i="1"/>
  <c r="J45" i="1"/>
  <c r="N57" i="1"/>
  <c r="E55" i="1"/>
  <c r="M55" i="1"/>
  <c r="J56" i="1"/>
  <c r="M57" i="1"/>
  <c r="F59" i="1"/>
  <c r="E58" i="1"/>
  <c r="G55" i="1"/>
  <c r="O47" i="1"/>
  <c r="K47" i="1"/>
  <c r="G47" i="1"/>
  <c r="L47" i="1"/>
  <c r="H47" i="1"/>
  <c r="D47" i="1"/>
  <c r="M47" i="1"/>
  <c r="I47" i="1"/>
  <c r="E47" i="1"/>
  <c r="N47" i="1"/>
  <c r="J47" i="1"/>
  <c r="H59" i="1"/>
  <c r="L59" i="1"/>
  <c r="G59" i="1"/>
  <c r="K59" i="1"/>
  <c r="H58" i="1"/>
  <c r="L58" i="1"/>
  <c r="D58" i="1"/>
  <c r="G58" i="1"/>
  <c r="K58" i="1"/>
  <c r="M44" i="1"/>
  <c r="E44" i="1"/>
  <c r="H44" i="1"/>
  <c r="H57" i="1"/>
  <c r="L57" i="1"/>
  <c r="G57" i="1"/>
  <c r="K57" i="1"/>
  <c r="O57" i="1"/>
  <c r="F57" i="1"/>
  <c r="J57" i="1"/>
  <c r="D41" i="1"/>
  <c r="F45" i="1"/>
  <c r="N45" i="1"/>
  <c r="D43" i="1"/>
  <c r="J43" i="1"/>
  <c r="O43" i="1"/>
  <c r="G45" i="1"/>
  <c r="J44" i="1"/>
  <c r="O45" i="1"/>
  <c r="D45" i="1"/>
  <c r="L45" i="1"/>
  <c r="E46" i="1"/>
  <c r="M46" i="1"/>
  <c r="H43" i="1"/>
  <c r="N43" i="1"/>
  <c r="D44" i="1"/>
  <c r="I44" i="1"/>
  <c r="L44" i="1"/>
  <c r="D46" i="1"/>
  <c r="L46" i="1"/>
  <c r="H41" i="1"/>
  <c r="G43" i="1"/>
  <c r="L43" i="1"/>
  <c r="F44" i="1"/>
  <c r="K45" i="1"/>
  <c r="C11" i="1"/>
  <c r="K11" i="1"/>
  <c r="E45" i="1"/>
  <c r="I45" i="1"/>
  <c r="M45" i="1"/>
  <c r="G41" i="1"/>
  <c r="K41" i="1"/>
  <c r="O41" i="1"/>
  <c r="B12" i="1"/>
  <c r="G44" i="1"/>
  <c r="K44" i="1"/>
  <c r="O44" i="1"/>
  <c r="F11" i="1"/>
  <c r="J11" i="1"/>
  <c r="N11" i="1"/>
  <c r="E42" i="1"/>
  <c r="I42" i="1"/>
  <c r="G46" i="1"/>
  <c r="K46" i="1"/>
  <c r="O46" i="1"/>
  <c r="F41" i="1"/>
  <c r="J41" i="1"/>
  <c r="N41" i="1"/>
  <c r="E43" i="1"/>
  <c r="I43" i="1"/>
  <c r="L41" i="1"/>
  <c r="G11" i="1"/>
  <c r="E11" i="1"/>
  <c r="I11" i="1"/>
  <c r="F46" i="1"/>
  <c r="J46" i="1"/>
  <c r="E41" i="1"/>
  <c r="I41" i="1"/>
  <c r="M12" i="1" l="1"/>
  <c r="I12" i="1"/>
  <c r="E12" i="1"/>
  <c r="K12" i="1"/>
  <c r="C12" i="1"/>
  <c r="L12" i="1"/>
  <c r="D12" i="1"/>
  <c r="B13" i="1"/>
  <c r="N12" i="1"/>
  <c r="J12" i="1"/>
  <c r="F12" i="1"/>
  <c r="G12" i="1"/>
  <c r="H12" i="1"/>
  <c r="B14" i="1" l="1"/>
  <c r="M13" i="1"/>
  <c r="I13" i="1"/>
  <c r="E13" i="1"/>
  <c r="G13" i="1"/>
  <c r="H13" i="1"/>
  <c r="N13" i="1"/>
  <c r="J13" i="1"/>
  <c r="F13" i="1"/>
  <c r="K13" i="1"/>
  <c r="C13" i="1"/>
  <c r="L13" i="1"/>
  <c r="D13" i="1"/>
  <c r="M14" i="1" l="1"/>
  <c r="I14" i="1"/>
  <c r="E14" i="1"/>
  <c r="K14" i="1"/>
  <c r="C14" i="1"/>
  <c r="B15" i="1"/>
  <c r="L14" i="1"/>
  <c r="D14" i="1"/>
  <c r="N14" i="1"/>
  <c r="J14" i="1"/>
  <c r="F14" i="1"/>
  <c r="G14" i="1"/>
  <c r="H14" i="1"/>
  <c r="M15" i="1" l="1"/>
  <c r="I15" i="1"/>
  <c r="E15" i="1"/>
  <c r="G15" i="1"/>
  <c r="H15" i="1"/>
  <c r="N15" i="1"/>
  <c r="J15" i="1"/>
  <c r="F15" i="1"/>
  <c r="B16" i="1"/>
  <c r="K15" i="1"/>
  <c r="C15" i="1"/>
  <c r="L15" i="1"/>
  <c r="D15" i="1"/>
  <c r="M16" i="1" l="1"/>
  <c r="I16" i="1"/>
  <c r="E16" i="1"/>
  <c r="K16" i="1"/>
  <c r="C16" i="1"/>
  <c r="L16" i="1"/>
  <c r="D16" i="1"/>
  <c r="B17" i="1"/>
  <c r="N16" i="1"/>
  <c r="J16" i="1"/>
  <c r="F16" i="1"/>
  <c r="G16" i="1"/>
  <c r="H16" i="1"/>
  <c r="B18" i="1" l="1"/>
  <c r="M17" i="1"/>
  <c r="I17" i="1"/>
  <c r="E17" i="1"/>
  <c r="G17" i="1"/>
  <c r="H17" i="1"/>
  <c r="N17" i="1"/>
  <c r="J17" i="1"/>
  <c r="F17" i="1"/>
  <c r="K17" i="1"/>
  <c r="C17" i="1"/>
  <c r="L17" i="1"/>
  <c r="D17" i="1"/>
  <c r="M18" i="1" l="1"/>
  <c r="I18" i="1"/>
  <c r="E18" i="1"/>
  <c r="K18" i="1"/>
  <c r="C18" i="1"/>
  <c r="L18" i="1"/>
  <c r="D18" i="1"/>
  <c r="N18" i="1"/>
  <c r="J18" i="1"/>
  <c r="F18" i="1"/>
  <c r="G18" i="1"/>
  <c r="B19" i="1"/>
  <c r="H18" i="1"/>
  <c r="M19" i="1" l="1"/>
  <c r="I19" i="1"/>
  <c r="E19" i="1"/>
  <c r="G19" i="1"/>
  <c r="H19" i="1"/>
  <c r="N19" i="1"/>
  <c r="J19" i="1"/>
  <c r="F19" i="1"/>
  <c r="B20" i="1"/>
  <c r="K19" i="1"/>
  <c r="C19" i="1"/>
  <c r="L19" i="1"/>
  <c r="D19" i="1"/>
  <c r="N20" i="1" l="1"/>
  <c r="J20" i="1"/>
  <c r="E20" i="1"/>
  <c r="L20" i="1"/>
  <c r="C20" i="1"/>
  <c r="B21" i="1"/>
  <c r="M20" i="1"/>
  <c r="D20" i="1"/>
  <c r="I20" i="1"/>
  <c r="K20" i="1"/>
  <c r="F20" i="1"/>
  <c r="G20" i="1"/>
  <c r="H20" i="1"/>
  <c r="N21" i="1" l="1"/>
  <c r="J21" i="1"/>
  <c r="F21" i="1"/>
  <c r="H21" i="1"/>
  <c r="I21" i="1"/>
  <c r="K21" i="1"/>
  <c r="G21" i="1"/>
  <c r="C21" i="1"/>
  <c r="B22" i="1"/>
  <c r="L21" i="1"/>
  <c r="D21" i="1"/>
  <c r="M21" i="1"/>
  <c r="E21" i="1"/>
  <c r="N22" i="1" l="1"/>
  <c r="J22" i="1"/>
  <c r="F22" i="1"/>
  <c r="L22" i="1"/>
  <c r="D22" i="1"/>
  <c r="M22" i="1"/>
  <c r="E22" i="1"/>
  <c r="B23" i="1"/>
  <c r="K22" i="1"/>
  <c r="G22" i="1"/>
  <c r="C22" i="1"/>
  <c r="H22" i="1"/>
  <c r="I22" i="1"/>
  <c r="B24" i="1" l="1"/>
  <c r="N23" i="1"/>
  <c r="J23" i="1"/>
  <c r="F23" i="1"/>
  <c r="H23" i="1"/>
  <c r="I23" i="1"/>
  <c r="K23" i="1"/>
  <c r="G23" i="1"/>
  <c r="C23" i="1"/>
  <c r="L23" i="1"/>
  <c r="D23" i="1"/>
  <c r="M23" i="1"/>
  <c r="E23" i="1"/>
  <c r="N24" i="1" l="1"/>
  <c r="J24" i="1"/>
  <c r="F24" i="1"/>
  <c r="L24" i="1"/>
  <c r="D24" i="1"/>
  <c r="B25" i="1"/>
  <c r="M24" i="1"/>
  <c r="E24" i="1"/>
  <c r="K24" i="1"/>
  <c r="G24" i="1"/>
  <c r="C24" i="1"/>
  <c r="H24" i="1"/>
  <c r="I24" i="1"/>
  <c r="N25" i="1" l="1"/>
  <c r="J25" i="1"/>
  <c r="F25" i="1"/>
  <c r="H25" i="1"/>
  <c r="I25" i="1"/>
  <c r="K25" i="1"/>
  <c r="G25" i="1"/>
  <c r="C25" i="1"/>
  <c r="B26" i="1"/>
  <c r="L25" i="1"/>
  <c r="D25" i="1"/>
  <c r="M25" i="1"/>
  <c r="E25" i="1"/>
  <c r="N26" i="1" l="1"/>
  <c r="J26" i="1"/>
  <c r="F26" i="1"/>
  <c r="L26" i="1"/>
  <c r="D26" i="1"/>
  <c r="M26" i="1"/>
  <c r="E26" i="1"/>
  <c r="B27" i="1"/>
  <c r="K26" i="1"/>
  <c r="G26" i="1"/>
  <c r="C26" i="1"/>
  <c r="H26" i="1"/>
  <c r="I26" i="1"/>
  <c r="B28" i="1" l="1"/>
  <c r="N27" i="1"/>
  <c r="J27" i="1"/>
  <c r="F27" i="1"/>
  <c r="H27" i="1"/>
  <c r="I27" i="1"/>
  <c r="K27" i="1"/>
  <c r="G27" i="1"/>
  <c r="C27" i="1"/>
  <c r="L27" i="1"/>
  <c r="D27" i="1"/>
  <c r="M27" i="1"/>
  <c r="E27" i="1"/>
  <c r="N28" i="1" l="1"/>
  <c r="J28" i="1"/>
  <c r="F28" i="1"/>
  <c r="L28" i="1"/>
  <c r="D28" i="1"/>
  <c r="M28" i="1"/>
  <c r="E28" i="1"/>
  <c r="K28" i="1"/>
  <c r="G28" i="1"/>
  <c r="C28" i="1"/>
  <c r="H28" i="1"/>
  <c r="B29" i="1"/>
  <c r="I28" i="1"/>
  <c r="N29" i="1" l="1"/>
  <c r="J29" i="1"/>
  <c r="F29" i="1"/>
  <c r="H29" i="1"/>
  <c r="I29" i="1"/>
  <c r="K29" i="1"/>
  <c r="G29" i="1"/>
  <c r="C29" i="1"/>
  <c r="B30" i="1"/>
  <c r="L29" i="1"/>
  <c r="D29" i="1"/>
  <c r="M29" i="1"/>
  <c r="E29" i="1"/>
  <c r="N30" i="1" l="1"/>
  <c r="J30" i="1"/>
  <c r="F30" i="1"/>
  <c r="L30" i="1"/>
  <c r="D30" i="1"/>
  <c r="M30" i="1"/>
  <c r="E30" i="1"/>
  <c r="B31" i="1"/>
  <c r="K30" i="1"/>
  <c r="G30" i="1"/>
  <c r="C30" i="1"/>
  <c r="H30" i="1"/>
  <c r="I30" i="1"/>
  <c r="B32" i="1" l="1"/>
  <c r="N31" i="1"/>
  <c r="J31" i="1"/>
  <c r="F31" i="1"/>
  <c r="H31" i="1"/>
  <c r="I31" i="1"/>
  <c r="K31" i="1"/>
  <c r="G31" i="1"/>
  <c r="C31" i="1"/>
  <c r="L31" i="1"/>
  <c r="D31" i="1"/>
  <c r="M31" i="1"/>
  <c r="E31" i="1"/>
  <c r="N32" i="1" l="1"/>
  <c r="J32" i="1"/>
  <c r="F32" i="1"/>
  <c r="H32" i="1"/>
  <c r="B33" i="1"/>
  <c r="M32" i="1"/>
  <c r="E32" i="1"/>
  <c r="K32" i="1"/>
  <c r="G32" i="1"/>
  <c r="C32" i="1"/>
  <c r="L32" i="1"/>
  <c r="D32" i="1"/>
  <c r="I32" i="1"/>
  <c r="N33" i="1" l="1"/>
  <c r="J33" i="1"/>
  <c r="F33" i="1"/>
  <c r="H33" i="1"/>
  <c r="I33" i="1"/>
  <c r="K33" i="1"/>
  <c r="G33" i="1"/>
  <c r="C33" i="1"/>
  <c r="B34" i="1"/>
  <c r="L33" i="1"/>
  <c r="D33" i="1"/>
  <c r="M33" i="1"/>
  <c r="E33" i="1"/>
  <c r="N34" i="1" l="1"/>
  <c r="J34" i="1"/>
  <c r="F34" i="1"/>
  <c r="M34" i="1"/>
  <c r="E34" i="1"/>
  <c r="B35" i="1"/>
  <c r="K34" i="1"/>
  <c r="G34" i="1"/>
  <c r="C34" i="1"/>
  <c r="L34" i="1"/>
  <c r="H34" i="1"/>
  <c r="D34" i="1"/>
  <c r="I34" i="1"/>
  <c r="N35" i="1" l="1"/>
  <c r="J35" i="1"/>
  <c r="F35" i="1"/>
  <c r="I35" i="1"/>
  <c r="K35" i="1"/>
  <c r="G35" i="1"/>
  <c r="C35" i="1"/>
  <c r="L35" i="1"/>
  <c r="H35" i="1"/>
  <c r="D35" i="1"/>
  <c r="M35" i="1"/>
  <c r="E35" i="1"/>
  <c r="Q18" i="1"/>
  <c r="Q7" i="1" s="1"/>
  <c r="Q8" i="1" s="1"/>
</calcChain>
</file>

<file path=xl/sharedStrings.xml><?xml version="1.0" encoding="utf-8"?>
<sst xmlns="http://schemas.openxmlformats.org/spreadsheetml/2006/main" count="61" uniqueCount="43">
  <si>
    <t>Grain</t>
  </si>
  <si>
    <t>depth</t>
  </si>
  <si>
    <t>Angle of</t>
  </si>
  <si>
    <t>Repose</t>
  </si>
  <si>
    <t>Factor</t>
  </si>
  <si>
    <t>Corn</t>
  </si>
  <si>
    <t>Soybeans</t>
  </si>
  <si>
    <t>Wheat</t>
  </si>
  <si>
    <t>(Based on 1.245 cu ft = 1 bushel. Estimates vary by material density, packing and shape of grain surface.)</t>
  </si>
  <si>
    <t>Prepared by Dr. Sam G. McNeill, P.E. and UK Extension Agricultural Engineer.</t>
  </si>
  <si>
    <t>Bin diameter, ft</t>
  </si>
  <si>
    <t>Barley</t>
  </si>
  <si>
    <t>Milo</t>
  </si>
  <si>
    <t>Crop</t>
  </si>
  <si>
    <t>Oats</t>
  </si>
  <si>
    <t>Total Bin Capacity (Bu)</t>
  </si>
  <si>
    <t>Filling Angle of Repose (degrees)</t>
  </si>
  <si>
    <t>Example for any size bin (Select values in Yellow Cells)</t>
  </si>
  <si>
    <t>Grain Depth (ft)</t>
  </si>
  <si>
    <t>Yes</t>
  </si>
  <si>
    <t>No</t>
  </si>
  <si>
    <t>Bin Diameter (ft)</t>
  </si>
  <si>
    <t>Storage capacity (Bu) of flat bottomed  level full round grain bins.</t>
  </si>
  <si>
    <t>Modified by Brian Holmes</t>
  </si>
  <si>
    <t>Biological Systems Engineering Department</t>
  </si>
  <si>
    <t>University of Wisconsin-Madison</t>
  </si>
  <si>
    <t>460 Henry Mall</t>
  </si>
  <si>
    <t>Madison WI 53711</t>
  </si>
  <si>
    <t>bjholmes@wisc.edu</t>
  </si>
  <si>
    <t>Emptying Angle of Repose (degrees)</t>
  </si>
  <si>
    <t>Emptying Factor =</t>
  </si>
  <si>
    <t>Filling Factor =</t>
  </si>
  <si>
    <t>Filling</t>
  </si>
  <si>
    <t>Emptying</t>
  </si>
  <si>
    <t>Storage capacity (Bu)  peaked above level fill.</t>
  </si>
  <si>
    <t>Grain in Peak or Draw Down Cone (Bu)</t>
  </si>
  <si>
    <t>Sunflower</t>
  </si>
  <si>
    <t>Grain is peaked?</t>
  </si>
  <si>
    <t>Some Grain has been Removed?</t>
  </si>
  <si>
    <t>Grain Type</t>
  </si>
  <si>
    <t>Grain in Level Full Bin (Bu)</t>
  </si>
  <si>
    <t>(ft)</t>
  </si>
  <si>
    <t>Storage capacity (Bu)  removed in draw down cone.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</si>
</sst>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u/>
      <sz val="7.5"/>
      <color theme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66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2" xfId="0" applyBorder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5" fontId="0" fillId="0" borderId="0" xfId="0" applyNumberFormat="1" applyFill="1" applyBorder="1"/>
    <xf numFmtId="0" fontId="0" fillId="0" borderId="4" xfId="0" applyBorder="1"/>
    <xf numFmtId="0" fontId="0" fillId="0" borderId="5" xfId="0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0" xfId="0" applyBorder="1"/>
    <xf numFmtId="0" fontId="0" fillId="0" borderId="13" xfId="0" applyFill="1" applyBorder="1"/>
    <xf numFmtId="165" fontId="0" fillId="0" borderId="13" xfId="0" applyNumberFormat="1" applyFill="1" applyBorder="1"/>
    <xf numFmtId="0" fontId="0" fillId="0" borderId="17" xfId="0" applyFill="1" applyBorder="1"/>
    <xf numFmtId="165" fontId="0" fillId="0" borderId="11" xfId="0" applyNumberFormat="1" applyFill="1" applyBorder="1"/>
    <xf numFmtId="165" fontId="0" fillId="0" borderId="17" xfId="0" applyNumberFormat="1" applyFill="1" applyBorder="1"/>
    <xf numFmtId="3" fontId="0" fillId="0" borderId="8" xfId="0" applyNumberFormat="1" applyBorder="1"/>
    <xf numFmtId="0" fontId="0" fillId="0" borderId="0" xfId="0" applyAlignment="1">
      <alignment horizontal="right"/>
    </xf>
    <xf numFmtId="164" fontId="0" fillId="0" borderId="0" xfId="0" applyNumberFormat="1"/>
    <xf numFmtId="2" fontId="0" fillId="0" borderId="0" xfId="0" applyNumberFormat="1"/>
    <xf numFmtId="0" fontId="0" fillId="0" borderId="0" xfId="0" applyBorder="1" applyAlignment="1">
      <alignment horizontal="right"/>
    </xf>
    <xf numFmtId="1" fontId="0" fillId="0" borderId="0" xfId="0" applyNumberFormat="1" applyBorder="1"/>
    <xf numFmtId="2" fontId="0" fillId="0" borderId="0" xfId="0" applyNumberFormat="1" applyBorder="1"/>
    <xf numFmtId="2" fontId="1" fillId="0" borderId="0" xfId="0" applyNumberFormat="1" applyFont="1" applyBorder="1"/>
    <xf numFmtId="166" fontId="0" fillId="0" borderId="0" xfId="0" applyNumberFormat="1" applyFill="1" applyBorder="1"/>
    <xf numFmtId="0" fontId="0" fillId="0" borderId="27" xfId="0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1" fillId="0" borderId="0" xfId="0" applyFont="1"/>
    <xf numFmtId="0" fontId="1" fillId="0" borderId="0" xfId="0" quotePrefix="1" applyFont="1"/>
    <xf numFmtId="0" fontId="2" fillId="0" borderId="0" xfId="0" applyFont="1" applyAlignment="1">
      <alignment horizontal="right"/>
    </xf>
    <xf numFmtId="164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0" xfId="0" applyFill="1" applyBorder="1"/>
    <xf numFmtId="0" fontId="0" fillId="3" borderId="2" xfId="0" applyFill="1" applyBorder="1"/>
    <xf numFmtId="0" fontId="4" fillId="0" borderId="0" xfId="0" applyFont="1"/>
    <xf numFmtId="0" fontId="5" fillId="5" borderId="15" xfId="0" applyFont="1" applyFill="1" applyBorder="1" applyAlignment="1">
      <alignment horizontal="right"/>
    </xf>
    <xf numFmtId="0" fontId="5" fillId="5" borderId="16" xfId="0" applyFont="1" applyFill="1" applyBorder="1" applyAlignment="1">
      <alignment horizontal="right"/>
    </xf>
    <xf numFmtId="0" fontId="1" fillId="0" borderId="29" xfId="0" applyFont="1" applyBorder="1"/>
    <xf numFmtId="166" fontId="0" fillId="0" borderId="9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166" fontId="0" fillId="0" borderId="20" xfId="0" applyNumberFormat="1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3" fontId="1" fillId="0" borderId="3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3" xfId="0" applyBorder="1"/>
    <xf numFmtId="0" fontId="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1" fillId="0" borderId="14" xfId="0" applyFont="1" applyBorder="1"/>
    <xf numFmtId="0" fontId="1" fillId="0" borderId="28" xfId="0" applyFont="1" applyBorder="1"/>
    <xf numFmtId="0" fontId="1" fillId="3" borderId="1" xfId="0" applyFont="1" applyFill="1" applyBorder="1"/>
    <xf numFmtId="0" fontId="1" fillId="0" borderId="26" xfId="0" applyFont="1" applyBorder="1"/>
    <xf numFmtId="0" fontId="0" fillId="0" borderId="9" xfId="0" applyBorder="1"/>
    <xf numFmtId="0" fontId="1" fillId="3" borderId="8" xfId="0" applyFont="1" applyFill="1" applyBorder="1"/>
    <xf numFmtId="0" fontId="5" fillId="0" borderId="18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0" fillId="0" borderId="42" xfId="0" applyNumberFormat="1" applyFill="1" applyBorder="1"/>
    <xf numFmtId="3" fontId="0" fillId="0" borderId="40" xfId="0" applyNumberFormat="1" applyFill="1" applyBorder="1"/>
    <xf numFmtId="3" fontId="0" fillId="0" borderId="9" xfId="0" applyNumberFormat="1" applyFill="1" applyBorder="1"/>
    <xf numFmtId="3" fontId="0" fillId="0" borderId="41" xfId="0" applyNumberFormat="1" applyFill="1" applyBorder="1"/>
    <xf numFmtId="3" fontId="0" fillId="0" borderId="0" xfId="0" applyNumberFormat="1" applyFill="1" applyBorder="1"/>
    <xf numFmtId="3" fontId="0" fillId="0" borderId="39" xfId="0" applyNumberFormat="1" applyFill="1" applyBorder="1"/>
    <xf numFmtId="3" fontId="0" fillId="0" borderId="11" xfId="0" applyNumberFormat="1" applyFill="1" applyBorder="1"/>
    <xf numFmtId="3" fontId="0" fillId="0" borderId="12" xfId="0" applyNumberFormat="1" applyFill="1" applyBorder="1"/>
    <xf numFmtId="0" fontId="1" fillId="0" borderId="38" xfId="0" applyFont="1" applyBorder="1"/>
    <xf numFmtId="0" fontId="1" fillId="0" borderId="0" xfId="0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0" fontId="1" fillId="0" borderId="13" xfId="0" applyFont="1" applyBorder="1"/>
    <xf numFmtId="0" fontId="0" fillId="0" borderId="0" xfId="0" applyFill="1"/>
    <xf numFmtId="166" fontId="0" fillId="0" borderId="36" xfId="0" applyNumberFormat="1" applyFill="1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5" fillId="0" borderId="0" xfId="0" applyFont="1" applyFill="1" applyBorder="1"/>
    <xf numFmtId="1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center"/>
    </xf>
    <xf numFmtId="1" fontId="5" fillId="2" borderId="25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1" fillId="0" borderId="23" xfId="0" applyFont="1" applyBorder="1"/>
    <xf numFmtId="3" fontId="0" fillId="3" borderId="22" xfId="0" applyNumberFormat="1" applyFill="1" applyBorder="1"/>
    <xf numFmtId="3" fontId="0" fillId="3" borderId="24" xfId="0" applyNumberFormat="1" applyFill="1" applyBorder="1"/>
    <xf numFmtId="3" fontId="0" fillId="4" borderId="25" xfId="0" applyNumberFormat="1" applyFill="1" applyBorder="1"/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30" xfId="0" applyFill="1" applyBorder="1"/>
    <xf numFmtId="0" fontId="0" fillId="0" borderId="31" xfId="0" applyFill="1" applyBorder="1"/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jholmes@wi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5" workbookViewId="0">
      <selection activeCell="Q18" activeCellId="7" sqref="Q4 Q6 Q7 Q8 Q12 Q13 Q17 Q18"/>
    </sheetView>
  </sheetViews>
  <sheetFormatPr defaultRowHeight="13.2" x14ac:dyDescent="0.25"/>
  <cols>
    <col min="1" max="1" width="14.88671875" customWidth="1"/>
    <col min="2" max="2" width="7.88671875" customWidth="1"/>
    <col min="15" max="15" width="11.44140625" customWidth="1"/>
    <col min="16" max="16" width="37.33203125" customWidth="1"/>
    <col min="17" max="17" width="18" customWidth="1"/>
    <col min="18" max="18" width="9.6640625" customWidth="1"/>
    <col min="19" max="19" width="10.44140625" bestFit="1" customWidth="1"/>
  </cols>
  <sheetData>
    <row r="1" spans="2:22" ht="17.399999999999999" x14ac:dyDescent="0.3">
      <c r="C1" s="27"/>
      <c r="D1" s="27" t="s">
        <v>22</v>
      </c>
      <c r="E1" s="27"/>
      <c r="F1" s="27"/>
      <c r="H1" s="32"/>
      <c r="I1" s="32"/>
      <c r="J1" s="32"/>
      <c r="K1" s="32"/>
      <c r="L1" s="32"/>
      <c r="M1" s="32"/>
      <c r="N1" s="32"/>
      <c r="O1" s="104" t="s">
        <v>9</v>
      </c>
      <c r="P1" s="104"/>
      <c r="Q1" s="104"/>
      <c r="R1" s="104"/>
      <c r="S1" s="104"/>
      <c r="T1" s="104"/>
      <c r="U1" s="104"/>
      <c r="V1" s="104"/>
    </row>
    <row r="2" spans="2:22" ht="13.8" thickBot="1" x14ac:dyDescent="0.3">
      <c r="B2" t="s">
        <v>8</v>
      </c>
      <c r="P2" s="26" t="s">
        <v>17</v>
      </c>
      <c r="Q2" s="10"/>
      <c r="S2" s="30" t="s">
        <v>23</v>
      </c>
    </row>
    <row r="3" spans="2:22" ht="16.8" thickTop="1" thickBot="1" x14ac:dyDescent="0.35">
      <c r="B3" s="9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P3" s="89" t="s">
        <v>39</v>
      </c>
      <c r="Q3" s="90" t="s">
        <v>5</v>
      </c>
      <c r="S3" s="30" t="s">
        <v>24</v>
      </c>
    </row>
    <row r="4" spans="2:22" ht="16.8" thickTop="1" thickBot="1" x14ac:dyDescent="0.35">
      <c r="B4" s="97" t="s">
        <v>1</v>
      </c>
      <c r="C4" s="102" t="s">
        <v>10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P4" s="87" t="s">
        <v>18</v>
      </c>
      <c r="Q4" s="88" t="s">
        <v>21</v>
      </c>
      <c r="S4" s="30" t="s">
        <v>25</v>
      </c>
    </row>
    <row r="5" spans="2:22" ht="16.2" thickBot="1" x14ac:dyDescent="0.35">
      <c r="B5" s="98" t="s">
        <v>41</v>
      </c>
      <c r="C5" s="38">
        <v>18</v>
      </c>
      <c r="D5" s="38">
        <v>21</v>
      </c>
      <c r="E5" s="38">
        <v>24</v>
      </c>
      <c r="F5" s="38">
        <v>27</v>
      </c>
      <c r="G5" s="38">
        <v>30</v>
      </c>
      <c r="H5" s="38">
        <v>33</v>
      </c>
      <c r="I5" s="38">
        <v>36</v>
      </c>
      <c r="J5" s="38">
        <v>39</v>
      </c>
      <c r="K5" s="38">
        <v>42</v>
      </c>
      <c r="L5" s="38">
        <v>45</v>
      </c>
      <c r="M5" s="38">
        <v>48</v>
      </c>
      <c r="N5" s="39">
        <v>60</v>
      </c>
      <c r="P5" s="33">
        <v>21</v>
      </c>
      <c r="Q5" s="34">
        <v>36</v>
      </c>
      <c r="S5" s="30" t="s">
        <v>26</v>
      </c>
    </row>
    <row r="6" spans="2:22" x14ac:dyDescent="0.25">
      <c r="B6" s="40">
        <v>1</v>
      </c>
      <c r="C6" s="2">
        <f t="shared" ref="C6:N21" si="0">3.14156*C$5^2*$B6/4/1.245</f>
        <v>204.39065060240964</v>
      </c>
      <c r="D6" s="2">
        <f t="shared" si="0"/>
        <v>278.19838554216864</v>
      </c>
      <c r="E6" s="2">
        <f t="shared" si="0"/>
        <v>363.36115662650599</v>
      </c>
      <c r="F6" s="2">
        <f t="shared" si="0"/>
        <v>459.87896385542166</v>
      </c>
      <c r="G6" s="2">
        <f t="shared" si="0"/>
        <v>567.7518072289156</v>
      </c>
      <c r="H6" s="2">
        <f t="shared" si="0"/>
        <v>686.97968674698791</v>
      </c>
      <c r="I6" s="2">
        <f t="shared" si="0"/>
        <v>817.56260240963854</v>
      </c>
      <c r="J6" s="2">
        <f t="shared" si="0"/>
        <v>959.50055421686739</v>
      </c>
      <c r="K6" s="2">
        <f t="shared" si="0"/>
        <v>1112.7935421686745</v>
      </c>
      <c r="L6" s="2">
        <f t="shared" si="0"/>
        <v>1277.4415662650601</v>
      </c>
      <c r="M6" s="2">
        <f t="shared" si="0"/>
        <v>1453.444626506024</v>
      </c>
      <c r="N6" s="7">
        <f t="shared" si="0"/>
        <v>2271.0072289156624</v>
      </c>
      <c r="P6" s="92" t="s">
        <v>40</v>
      </c>
      <c r="Q6" s="93">
        <f>0.63084*Q$5^2*$P5</f>
        <v>17168.941439999999</v>
      </c>
      <c r="S6" s="30" t="s">
        <v>27</v>
      </c>
    </row>
    <row r="7" spans="2:22" ht="13.8" thickBot="1" x14ac:dyDescent="0.3">
      <c r="B7" s="40">
        <v>4</v>
      </c>
      <c r="C7" s="2">
        <f t="shared" si="0"/>
        <v>817.56260240963854</v>
      </c>
      <c r="D7" s="2">
        <f t="shared" si="0"/>
        <v>1112.7935421686745</v>
      </c>
      <c r="E7" s="2">
        <f t="shared" si="0"/>
        <v>1453.444626506024</v>
      </c>
      <c r="F7" s="2">
        <f t="shared" si="0"/>
        <v>1839.5158554216866</v>
      </c>
      <c r="G7" s="2">
        <f t="shared" si="0"/>
        <v>2271.0072289156624</v>
      </c>
      <c r="H7" s="2">
        <f t="shared" si="0"/>
        <v>2747.9187469879516</v>
      </c>
      <c r="I7" s="2">
        <f t="shared" si="0"/>
        <v>3270.2504096385542</v>
      </c>
      <c r="J7" s="2">
        <f t="shared" si="0"/>
        <v>3838.0022168674695</v>
      </c>
      <c r="K7" s="2">
        <f t="shared" si="0"/>
        <v>4451.1741686746982</v>
      </c>
      <c r="L7" s="2">
        <f t="shared" si="0"/>
        <v>5109.7662650602406</v>
      </c>
      <c r="M7" s="2">
        <f t="shared" si="0"/>
        <v>5813.7785060240958</v>
      </c>
      <c r="N7" s="7">
        <f t="shared" si="0"/>
        <v>9084.0289156626495</v>
      </c>
      <c r="P7" s="65" t="s">
        <v>35</v>
      </c>
      <c r="Q7" s="94">
        <f>IF(Q11="Yes", (3.1415926*((Q5^3)/24)*Q13)/1.245, IF(Q16="Yes", -3.1415926*((Q5^3)/24*Q18)/1.245, 0))</f>
        <v>-2832.1493204207236</v>
      </c>
      <c r="R7" s="82"/>
      <c r="S7" s="35" t="s">
        <v>28</v>
      </c>
    </row>
    <row r="8" spans="2:22" ht="14.4" thickTop="1" thickBot="1" x14ac:dyDescent="0.3">
      <c r="B8" s="40">
        <v>6</v>
      </c>
      <c r="C8" s="2">
        <f t="shared" si="0"/>
        <v>1226.3439036144578</v>
      </c>
      <c r="D8" s="2">
        <f t="shared" si="0"/>
        <v>1669.1903132530119</v>
      </c>
      <c r="E8" s="2">
        <f t="shared" si="0"/>
        <v>2180.1669397590358</v>
      </c>
      <c r="F8" s="2">
        <f t="shared" si="0"/>
        <v>2759.2737831325298</v>
      </c>
      <c r="G8" s="2">
        <f t="shared" si="0"/>
        <v>3406.5108433734936</v>
      </c>
      <c r="H8" s="2">
        <f t="shared" si="0"/>
        <v>4121.878120481927</v>
      </c>
      <c r="I8" s="2">
        <f t="shared" si="0"/>
        <v>4905.375614457831</v>
      </c>
      <c r="J8" s="2">
        <f t="shared" si="0"/>
        <v>5757.0033253012034</v>
      </c>
      <c r="K8" s="2">
        <f t="shared" si="0"/>
        <v>6676.7612530120477</v>
      </c>
      <c r="L8" s="2">
        <f t="shared" si="0"/>
        <v>7664.6493975903622</v>
      </c>
      <c r="M8" s="2">
        <f t="shared" si="0"/>
        <v>8720.6677590361433</v>
      </c>
      <c r="N8" s="7">
        <f t="shared" si="0"/>
        <v>13626.043373493974</v>
      </c>
      <c r="P8" s="25" t="s">
        <v>15</v>
      </c>
      <c r="Q8" s="95">
        <f>SUM(Q6:Q7)</f>
        <v>14336.792119579275</v>
      </c>
      <c r="S8" s="36">
        <v>41194</v>
      </c>
    </row>
    <row r="9" spans="2:22" ht="13.8" thickTop="1" x14ac:dyDescent="0.25">
      <c r="B9" s="40">
        <v>8</v>
      </c>
      <c r="C9" s="2">
        <f t="shared" si="0"/>
        <v>1635.1252048192771</v>
      </c>
      <c r="D9" s="2">
        <f t="shared" si="0"/>
        <v>2225.5870843373491</v>
      </c>
      <c r="E9" s="2">
        <f t="shared" si="0"/>
        <v>2906.8892530120479</v>
      </c>
      <c r="F9" s="2">
        <f t="shared" si="0"/>
        <v>3679.0317108433733</v>
      </c>
      <c r="G9" s="2">
        <f t="shared" si="0"/>
        <v>4542.0144578313248</v>
      </c>
      <c r="H9" s="2">
        <f t="shared" si="0"/>
        <v>5495.8374939759033</v>
      </c>
      <c r="I9" s="2">
        <f t="shared" si="0"/>
        <v>6540.5008192771083</v>
      </c>
      <c r="J9" s="2">
        <f t="shared" si="0"/>
        <v>7676.0044337349391</v>
      </c>
      <c r="K9" s="2">
        <f t="shared" si="0"/>
        <v>8902.3483373493964</v>
      </c>
      <c r="L9" s="2">
        <f t="shared" si="0"/>
        <v>10219.532530120481</v>
      </c>
      <c r="M9" s="2">
        <f t="shared" si="0"/>
        <v>11627.557012048192</v>
      </c>
      <c r="N9" s="7">
        <f t="shared" si="0"/>
        <v>18168.057831325299</v>
      </c>
      <c r="P9" s="20"/>
      <c r="Q9" s="20"/>
    </row>
    <row r="10" spans="2:22" x14ac:dyDescent="0.25">
      <c r="B10" s="41">
        <v>10</v>
      </c>
      <c r="C10" s="3">
        <f t="shared" si="0"/>
        <v>2043.9065060240962</v>
      </c>
      <c r="D10" s="3">
        <f t="shared" si="0"/>
        <v>2781.9838554216863</v>
      </c>
      <c r="E10" s="3">
        <f t="shared" si="0"/>
        <v>3633.61156626506</v>
      </c>
      <c r="F10" s="3">
        <f t="shared" si="0"/>
        <v>4598.7896385542163</v>
      </c>
      <c r="G10" s="3">
        <f t="shared" si="0"/>
        <v>5677.5180722891564</v>
      </c>
      <c r="H10" s="3">
        <f t="shared" si="0"/>
        <v>6869.7968674698786</v>
      </c>
      <c r="I10" s="3">
        <f t="shared" si="0"/>
        <v>8175.6260240963848</v>
      </c>
      <c r="J10" s="3">
        <f t="shared" si="0"/>
        <v>9595.0055421686739</v>
      </c>
      <c r="K10" s="3">
        <f t="shared" si="0"/>
        <v>11127.935421686745</v>
      </c>
      <c r="L10" s="3">
        <f t="shared" si="0"/>
        <v>12774.415662650603</v>
      </c>
      <c r="M10" s="3">
        <f t="shared" si="0"/>
        <v>14534.44626506024</v>
      </c>
      <c r="N10" s="16">
        <f t="shared" si="0"/>
        <v>22710.072289156626</v>
      </c>
      <c r="P10" s="20"/>
      <c r="Q10" s="20"/>
    </row>
    <row r="11" spans="2:22" ht="15.6" x14ac:dyDescent="0.3">
      <c r="B11" s="40">
        <f>B10+2</f>
        <v>12</v>
      </c>
      <c r="C11" s="2">
        <f t="shared" si="0"/>
        <v>2452.6878072289155</v>
      </c>
      <c r="D11" s="2">
        <f t="shared" si="0"/>
        <v>3338.3806265060239</v>
      </c>
      <c r="E11" s="2">
        <f t="shared" si="0"/>
        <v>4360.3338795180716</v>
      </c>
      <c r="F11" s="2">
        <f t="shared" si="0"/>
        <v>5518.5475662650597</v>
      </c>
      <c r="G11" s="2">
        <f t="shared" si="0"/>
        <v>6813.0216867469871</v>
      </c>
      <c r="H11" s="2">
        <f t="shared" si="0"/>
        <v>8243.756240963854</v>
      </c>
      <c r="I11" s="2">
        <f t="shared" si="0"/>
        <v>9810.7512289156621</v>
      </c>
      <c r="J11" s="2">
        <f t="shared" si="0"/>
        <v>11514.006650602407</v>
      </c>
      <c r="K11" s="2">
        <f t="shared" si="0"/>
        <v>13353.522506024095</v>
      </c>
      <c r="L11" s="2">
        <f t="shared" si="0"/>
        <v>15329.298795180724</v>
      </c>
      <c r="M11" s="2">
        <f t="shared" si="0"/>
        <v>17441.335518072287</v>
      </c>
      <c r="N11" s="7">
        <f t="shared" si="0"/>
        <v>27252.086746987949</v>
      </c>
      <c r="P11" s="86" t="s">
        <v>37</v>
      </c>
      <c r="Q11" s="91" t="s">
        <v>20</v>
      </c>
      <c r="R11" s="44" t="str">
        <f>IF(Q11="Yes", IF( Q16="Yes", "Cells Q11 and Q16 can not both be Yes", "  "), " ")</f>
        <v xml:space="preserve"> </v>
      </c>
    </row>
    <row r="12" spans="2:22" x14ac:dyDescent="0.25">
      <c r="B12" s="40">
        <f t="shared" ref="B12:B35" si="1">B11+2</f>
        <v>14</v>
      </c>
      <c r="C12" s="2">
        <f t="shared" si="0"/>
        <v>2861.4691084337351</v>
      </c>
      <c r="D12" s="2">
        <f t="shared" si="0"/>
        <v>3894.7773975903606</v>
      </c>
      <c r="E12" s="2">
        <f t="shared" si="0"/>
        <v>5087.0561927710833</v>
      </c>
      <c r="F12" s="2">
        <f t="shared" si="0"/>
        <v>6438.3054939759031</v>
      </c>
      <c r="G12" s="2">
        <f t="shared" si="0"/>
        <v>7948.5253012048188</v>
      </c>
      <c r="H12" s="2">
        <f t="shared" si="0"/>
        <v>9617.7156144578312</v>
      </c>
      <c r="I12" s="2">
        <f t="shared" si="0"/>
        <v>11445.87643373494</v>
      </c>
      <c r="J12" s="2">
        <f t="shared" si="0"/>
        <v>13433.007759036143</v>
      </c>
      <c r="K12" s="2">
        <f t="shared" si="0"/>
        <v>15579.109590361442</v>
      </c>
      <c r="L12" s="2">
        <f t="shared" si="0"/>
        <v>17884.181927710844</v>
      </c>
      <c r="M12" s="2">
        <f t="shared" si="0"/>
        <v>20348.224771084333</v>
      </c>
      <c r="N12" s="7">
        <f t="shared" si="0"/>
        <v>31794.101204819275</v>
      </c>
      <c r="P12" s="23" t="s">
        <v>16</v>
      </c>
      <c r="Q12" s="21">
        <f>LOOKUP(Q3,A41:A46,B41:B46)</f>
        <v>23</v>
      </c>
    </row>
    <row r="13" spans="2:22" x14ac:dyDescent="0.25">
      <c r="B13" s="40">
        <f t="shared" si="1"/>
        <v>16</v>
      </c>
      <c r="C13" s="2">
        <f t="shared" si="0"/>
        <v>3270.2504096385542</v>
      </c>
      <c r="D13" s="2">
        <f t="shared" si="0"/>
        <v>4451.1741686746982</v>
      </c>
      <c r="E13" s="2">
        <f t="shared" si="0"/>
        <v>5813.7785060240958</v>
      </c>
      <c r="F13" s="2">
        <f t="shared" si="0"/>
        <v>7358.0634216867466</v>
      </c>
      <c r="G13" s="2">
        <f t="shared" si="0"/>
        <v>9084.0289156626495</v>
      </c>
      <c r="H13" s="2">
        <f t="shared" si="0"/>
        <v>10991.674987951807</v>
      </c>
      <c r="I13" s="2">
        <f t="shared" si="0"/>
        <v>13081.001638554217</v>
      </c>
      <c r="J13" s="2">
        <f t="shared" si="0"/>
        <v>15352.008867469878</v>
      </c>
      <c r="K13" s="2">
        <f t="shared" si="0"/>
        <v>17804.696674698793</v>
      </c>
      <c r="L13" s="2">
        <f t="shared" si="0"/>
        <v>20439.065060240962</v>
      </c>
      <c r="M13" s="2">
        <f t="shared" si="0"/>
        <v>23255.114024096383</v>
      </c>
      <c r="N13" s="7">
        <f t="shared" si="0"/>
        <v>36336.115662650598</v>
      </c>
      <c r="P13" s="23" t="s">
        <v>31</v>
      </c>
      <c r="Q13" s="24">
        <f>TAN(Q12*PI()/180)</f>
        <v>0.4244748162096047</v>
      </c>
      <c r="R13" s="10"/>
    </row>
    <row r="14" spans="2:22" x14ac:dyDescent="0.25">
      <c r="B14" s="40">
        <f t="shared" si="1"/>
        <v>18</v>
      </c>
      <c r="C14" s="2">
        <f t="shared" si="0"/>
        <v>3679.0317108433733</v>
      </c>
      <c r="D14" s="2">
        <f t="shared" si="0"/>
        <v>5007.5709397590363</v>
      </c>
      <c r="E14" s="2">
        <f t="shared" si="0"/>
        <v>6540.5008192771083</v>
      </c>
      <c r="F14" s="2">
        <f t="shared" si="0"/>
        <v>8277.8213493975909</v>
      </c>
      <c r="G14" s="2">
        <f t="shared" si="0"/>
        <v>10219.532530120481</v>
      </c>
      <c r="H14" s="2">
        <f t="shared" si="0"/>
        <v>12365.634361445782</v>
      </c>
      <c r="I14" s="2">
        <f t="shared" si="0"/>
        <v>14716.126843373493</v>
      </c>
      <c r="J14" s="2">
        <f t="shared" si="0"/>
        <v>17271.009975903613</v>
      </c>
      <c r="K14" s="2">
        <f t="shared" si="0"/>
        <v>20030.283759036145</v>
      </c>
      <c r="L14" s="2">
        <f t="shared" si="0"/>
        <v>22993.948192771084</v>
      </c>
      <c r="M14" s="2">
        <f t="shared" si="0"/>
        <v>26162.003277108433</v>
      </c>
      <c r="N14" s="7">
        <f t="shared" si="0"/>
        <v>40878.130120481925</v>
      </c>
      <c r="P14" s="22"/>
      <c r="Q14" s="21"/>
    </row>
    <row r="15" spans="2:22" x14ac:dyDescent="0.25">
      <c r="B15" s="41">
        <f t="shared" si="1"/>
        <v>20</v>
      </c>
      <c r="C15" s="3">
        <f t="shared" si="0"/>
        <v>4087.8130120481924</v>
      </c>
      <c r="D15" s="3">
        <f t="shared" si="0"/>
        <v>5563.9677108433725</v>
      </c>
      <c r="E15" s="3">
        <f t="shared" si="0"/>
        <v>7267.22313253012</v>
      </c>
      <c r="F15" s="3">
        <f t="shared" si="0"/>
        <v>9197.5792771084325</v>
      </c>
      <c r="G15" s="3">
        <f t="shared" si="0"/>
        <v>11355.036144578313</v>
      </c>
      <c r="H15" s="3">
        <f t="shared" si="0"/>
        <v>13739.593734939757</v>
      </c>
      <c r="I15" s="3">
        <f t="shared" si="0"/>
        <v>16351.25204819277</v>
      </c>
      <c r="J15" s="3">
        <f t="shared" si="0"/>
        <v>19190.011084337348</v>
      </c>
      <c r="K15" s="3">
        <f t="shared" si="0"/>
        <v>22255.87084337349</v>
      </c>
      <c r="L15" s="3">
        <f t="shared" si="0"/>
        <v>25548.831325301206</v>
      </c>
      <c r="M15" s="3">
        <f t="shared" si="0"/>
        <v>29068.89253012048</v>
      </c>
      <c r="N15" s="16">
        <f t="shared" si="0"/>
        <v>45420.144578313251</v>
      </c>
      <c r="P15" s="22"/>
      <c r="Q15" s="21"/>
    </row>
    <row r="16" spans="2:22" ht="15.6" x14ac:dyDescent="0.3">
      <c r="B16" s="40">
        <f t="shared" si="1"/>
        <v>22</v>
      </c>
      <c r="C16" s="2">
        <f t="shared" si="0"/>
        <v>4496.5943132530119</v>
      </c>
      <c r="D16" s="2">
        <f t="shared" si="0"/>
        <v>6120.3644819277097</v>
      </c>
      <c r="E16" s="2">
        <f t="shared" si="0"/>
        <v>7993.9454457831316</v>
      </c>
      <c r="F16" s="2">
        <f t="shared" si="0"/>
        <v>10117.337204819276</v>
      </c>
      <c r="G16" s="2">
        <f t="shared" si="0"/>
        <v>12490.539759036143</v>
      </c>
      <c r="H16" s="2">
        <f t="shared" si="0"/>
        <v>15113.553108433733</v>
      </c>
      <c r="I16" s="2">
        <f t="shared" si="0"/>
        <v>17986.377253012048</v>
      </c>
      <c r="J16" s="2">
        <f t="shared" si="0"/>
        <v>21109.012192771082</v>
      </c>
      <c r="K16" s="2">
        <f t="shared" si="0"/>
        <v>24481.457927710839</v>
      </c>
      <c r="L16" s="2">
        <f t="shared" si="0"/>
        <v>28103.714457831327</v>
      </c>
      <c r="M16" s="2">
        <f t="shared" si="0"/>
        <v>31975.781783132526</v>
      </c>
      <c r="N16" s="7">
        <f t="shared" si="0"/>
        <v>49962.159036144571</v>
      </c>
      <c r="P16" s="86" t="s">
        <v>38</v>
      </c>
      <c r="Q16" s="91" t="s">
        <v>19</v>
      </c>
    </row>
    <row r="17" spans="2:17" x14ac:dyDescent="0.25">
      <c r="B17" s="40">
        <f t="shared" si="1"/>
        <v>24</v>
      </c>
      <c r="C17" s="2">
        <f t="shared" si="0"/>
        <v>4905.375614457831</v>
      </c>
      <c r="D17" s="2">
        <f t="shared" si="0"/>
        <v>6676.7612530120477</v>
      </c>
      <c r="E17" s="2">
        <f t="shared" si="0"/>
        <v>8720.6677590361433</v>
      </c>
      <c r="F17" s="2">
        <f t="shared" si="0"/>
        <v>11037.095132530119</v>
      </c>
      <c r="G17" s="2">
        <f t="shared" si="0"/>
        <v>13626.043373493974</v>
      </c>
      <c r="H17" s="2">
        <f t="shared" si="0"/>
        <v>16487.512481927708</v>
      </c>
      <c r="I17" s="2">
        <f t="shared" si="0"/>
        <v>19621.502457831324</v>
      </c>
      <c r="J17" s="2">
        <f t="shared" si="0"/>
        <v>23028.013301204814</v>
      </c>
      <c r="K17" s="2">
        <f t="shared" si="0"/>
        <v>26707.045012048191</v>
      </c>
      <c r="L17" s="2">
        <f t="shared" si="0"/>
        <v>30658.597590361449</v>
      </c>
      <c r="M17" s="2">
        <f t="shared" si="0"/>
        <v>34882.671036144573</v>
      </c>
      <c r="N17" s="7">
        <f t="shared" si="0"/>
        <v>54504.173493975897</v>
      </c>
      <c r="P17" s="23" t="s">
        <v>29</v>
      </c>
      <c r="Q17" s="21">
        <f>LOOKUP(Q3,A41:A46,C41:C46)</f>
        <v>30</v>
      </c>
    </row>
    <row r="18" spans="2:17" x14ac:dyDescent="0.25">
      <c r="B18" s="40">
        <f t="shared" si="1"/>
        <v>26</v>
      </c>
      <c r="C18" s="2">
        <f t="shared" si="0"/>
        <v>5314.1569156626501</v>
      </c>
      <c r="D18" s="2">
        <f t="shared" si="0"/>
        <v>7233.1580240963849</v>
      </c>
      <c r="E18" s="2">
        <f t="shared" si="0"/>
        <v>9447.3900722891558</v>
      </c>
      <c r="F18" s="2">
        <f t="shared" si="0"/>
        <v>11956.853060240963</v>
      </c>
      <c r="G18" s="2">
        <f t="shared" si="0"/>
        <v>14761.546987951806</v>
      </c>
      <c r="H18" s="2">
        <f t="shared" si="0"/>
        <v>17861.471855421685</v>
      </c>
      <c r="I18" s="2">
        <f t="shared" si="0"/>
        <v>21256.627662650601</v>
      </c>
      <c r="J18" s="2">
        <f t="shared" si="0"/>
        <v>24947.014409638548</v>
      </c>
      <c r="K18" s="2">
        <f t="shared" si="0"/>
        <v>28932.63209638554</v>
      </c>
      <c r="L18" s="2">
        <f t="shared" si="0"/>
        <v>33213.480722891567</v>
      </c>
      <c r="M18" s="2">
        <f t="shared" si="0"/>
        <v>37789.560289156623</v>
      </c>
      <c r="N18" s="7">
        <f t="shared" si="0"/>
        <v>59046.187951807224</v>
      </c>
      <c r="P18" s="23" t="s">
        <v>30</v>
      </c>
      <c r="Q18" s="24">
        <f>TAN(Q17*PI()/180)</f>
        <v>0.57735026918962573</v>
      </c>
    </row>
    <row r="19" spans="2:17" x14ac:dyDescent="0.25">
      <c r="B19" s="40">
        <f t="shared" si="1"/>
        <v>28</v>
      </c>
      <c r="C19" s="2">
        <f t="shared" si="0"/>
        <v>5722.9382168674701</v>
      </c>
      <c r="D19" s="2">
        <f t="shared" si="0"/>
        <v>7789.5547951807212</v>
      </c>
      <c r="E19" s="2">
        <f t="shared" si="0"/>
        <v>10174.112385542167</v>
      </c>
      <c r="F19" s="2">
        <f t="shared" si="0"/>
        <v>12876.610987951806</v>
      </c>
      <c r="G19" s="2">
        <f t="shared" si="0"/>
        <v>15897.050602409638</v>
      </c>
      <c r="H19" s="2">
        <f t="shared" si="0"/>
        <v>19235.431228915662</v>
      </c>
      <c r="I19" s="2">
        <f t="shared" si="0"/>
        <v>22891.752867469881</v>
      </c>
      <c r="J19" s="2">
        <f t="shared" si="0"/>
        <v>26866.015518072287</v>
      </c>
      <c r="K19" s="2">
        <f t="shared" si="0"/>
        <v>31158.219180722885</v>
      </c>
      <c r="L19" s="2">
        <f t="shared" si="0"/>
        <v>35768.363855421689</v>
      </c>
      <c r="M19" s="2">
        <f t="shared" si="0"/>
        <v>40696.449542168666</v>
      </c>
      <c r="N19" s="7">
        <f t="shared" si="0"/>
        <v>63588.20240963855</v>
      </c>
    </row>
    <row r="20" spans="2:17" x14ac:dyDescent="0.25">
      <c r="B20" s="41">
        <f t="shared" si="1"/>
        <v>30</v>
      </c>
      <c r="C20" s="3">
        <f t="shared" si="0"/>
        <v>6131.7195180722892</v>
      </c>
      <c r="D20" s="3">
        <f t="shared" si="0"/>
        <v>8345.9515662650592</v>
      </c>
      <c r="E20" s="3">
        <f t="shared" si="0"/>
        <v>10900.834698795179</v>
      </c>
      <c r="F20" s="3">
        <f t="shared" si="0"/>
        <v>13796.368915662648</v>
      </c>
      <c r="G20" s="3">
        <f t="shared" si="0"/>
        <v>17032.554216867469</v>
      </c>
      <c r="H20" s="3">
        <f t="shared" si="0"/>
        <v>20609.390602409636</v>
      </c>
      <c r="I20" s="3">
        <f t="shared" si="0"/>
        <v>24526.878072289157</v>
      </c>
      <c r="J20" s="3">
        <f t="shared" si="0"/>
        <v>28785.016626506022</v>
      </c>
      <c r="K20" s="3">
        <f t="shared" si="0"/>
        <v>33383.806265060237</v>
      </c>
      <c r="L20" s="3">
        <f t="shared" si="0"/>
        <v>38323.24698795181</v>
      </c>
      <c r="M20" s="3">
        <f t="shared" si="0"/>
        <v>43603.338795180716</v>
      </c>
      <c r="N20" s="16">
        <f t="shared" si="0"/>
        <v>68130.216867469877</v>
      </c>
    </row>
    <row r="21" spans="2:17" x14ac:dyDescent="0.25">
      <c r="B21" s="40">
        <f t="shared" si="1"/>
        <v>32</v>
      </c>
      <c r="C21" s="2">
        <f t="shared" si="0"/>
        <v>6540.5008192771083</v>
      </c>
      <c r="D21" s="2">
        <f t="shared" si="0"/>
        <v>8902.3483373493964</v>
      </c>
      <c r="E21" s="2">
        <f t="shared" si="0"/>
        <v>11627.557012048192</v>
      </c>
      <c r="F21" s="2">
        <f t="shared" si="0"/>
        <v>14716.126843373493</v>
      </c>
      <c r="G21" s="2">
        <f t="shared" si="0"/>
        <v>18168.057831325299</v>
      </c>
      <c r="H21" s="2">
        <f t="shared" si="0"/>
        <v>21983.349975903613</v>
      </c>
      <c r="I21" s="2">
        <f t="shared" si="0"/>
        <v>26162.003277108433</v>
      </c>
      <c r="J21" s="2">
        <f t="shared" si="0"/>
        <v>30704.017734939756</v>
      </c>
      <c r="K21" s="2">
        <f t="shared" si="0"/>
        <v>35609.393349397586</v>
      </c>
      <c r="L21" s="2">
        <f t="shared" si="0"/>
        <v>40878.130120481925</v>
      </c>
      <c r="M21" s="2">
        <f t="shared" si="0"/>
        <v>46510.228048192766</v>
      </c>
      <c r="N21" s="7">
        <f t="shared" si="0"/>
        <v>72672.231325301196</v>
      </c>
      <c r="P21" s="17"/>
    </row>
    <row r="22" spans="2:17" x14ac:dyDescent="0.25">
      <c r="B22" s="40">
        <f t="shared" si="1"/>
        <v>34</v>
      </c>
      <c r="C22" s="2">
        <f t="shared" ref="C22:N22" si="2">3.14156*C$5^2*$B22/4/1.245</f>
        <v>6949.2821204819274</v>
      </c>
      <c r="D22" s="2">
        <f t="shared" si="2"/>
        <v>9458.7451084337335</v>
      </c>
      <c r="E22" s="2">
        <f t="shared" si="2"/>
        <v>12354.279325301204</v>
      </c>
      <c r="F22" s="2">
        <f t="shared" si="2"/>
        <v>15635.884771084337</v>
      </c>
      <c r="G22" s="2">
        <f t="shared" si="2"/>
        <v>19303.561445783133</v>
      </c>
      <c r="H22" s="2">
        <f t="shared" si="2"/>
        <v>23357.30934939759</v>
      </c>
      <c r="I22" s="2">
        <f t="shared" si="2"/>
        <v>27797.12848192771</v>
      </c>
      <c r="J22" s="2">
        <f t="shared" si="2"/>
        <v>32623.018843373491</v>
      </c>
      <c r="K22" s="2">
        <f t="shared" si="2"/>
        <v>37834.980433734934</v>
      </c>
      <c r="L22" s="2">
        <f t="shared" si="2"/>
        <v>43433.013253012046</v>
      </c>
      <c r="M22" s="2">
        <f t="shared" si="2"/>
        <v>49417.117301204817</v>
      </c>
      <c r="N22" s="7">
        <f t="shared" si="2"/>
        <v>77214.24578313253</v>
      </c>
      <c r="P22" s="17"/>
    </row>
    <row r="23" spans="2:17" x14ac:dyDescent="0.25">
      <c r="B23" s="40">
        <f t="shared" si="1"/>
        <v>36</v>
      </c>
      <c r="C23" s="2">
        <f t="shared" ref="C23:N35" si="3">3.14156*C$5^2*$B23/4/1.245</f>
        <v>7358.0634216867466</v>
      </c>
      <c r="D23" s="2">
        <f t="shared" si="3"/>
        <v>10015.141879518073</v>
      </c>
      <c r="E23" s="2">
        <f t="shared" si="3"/>
        <v>13081.001638554217</v>
      </c>
      <c r="F23" s="2">
        <f t="shared" si="3"/>
        <v>16555.642698795182</v>
      </c>
      <c r="G23" s="2">
        <f t="shared" si="3"/>
        <v>20439.065060240962</v>
      </c>
      <c r="H23" s="2">
        <f t="shared" si="3"/>
        <v>24731.268722891564</v>
      </c>
      <c r="I23" s="2">
        <f t="shared" si="3"/>
        <v>29432.253686746986</v>
      </c>
      <c r="J23" s="2">
        <f t="shared" si="3"/>
        <v>34542.019951807226</v>
      </c>
      <c r="K23" s="2">
        <f t="shared" si="3"/>
        <v>40060.56751807229</v>
      </c>
      <c r="L23" s="2">
        <f t="shared" si="3"/>
        <v>45987.896385542168</v>
      </c>
      <c r="M23" s="2">
        <f t="shared" si="3"/>
        <v>52324.006554216867</v>
      </c>
      <c r="N23" s="7">
        <f t="shared" si="3"/>
        <v>81756.260240963849</v>
      </c>
      <c r="P23" s="17"/>
      <c r="Q23" s="18"/>
    </row>
    <row r="24" spans="2:17" x14ac:dyDescent="0.25">
      <c r="B24" s="40">
        <f t="shared" si="1"/>
        <v>38</v>
      </c>
      <c r="C24" s="2">
        <f t="shared" si="3"/>
        <v>7766.8447228915657</v>
      </c>
      <c r="D24" s="2">
        <f t="shared" si="3"/>
        <v>10571.538650602408</v>
      </c>
      <c r="E24" s="2">
        <f t="shared" si="3"/>
        <v>13807.723951807229</v>
      </c>
      <c r="F24" s="2">
        <f t="shared" si="3"/>
        <v>17475.40062650602</v>
      </c>
      <c r="G24" s="2">
        <f t="shared" si="3"/>
        <v>21574.568674698792</v>
      </c>
      <c r="H24" s="2">
        <f t="shared" si="3"/>
        <v>26105.228096385537</v>
      </c>
      <c r="I24" s="2">
        <f t="shared" si="3"/>
        <v>31067.378891566263</v>
      </c>
      <c r="J24" s="2">
        <f t="shared" si="3"/>
        <v>36461.021060240957</v>
      </c>
      <c r="K24" s="2">
        <f t="shared" si="3"/>
        <v>42286.154602409631</v>
      </c>
      <c r="L24" s="2">
        <f t="shared" si="3"/>
        <v>48542.77951807229</v>
      </c>
      <c r="M24" s="2">
        <f t="shared" si="3"/>
        <v>55230.895807228917</v>
      </c>
      <c r="N24" s="7">
        <f t="shared" si="3"/>
        <v>86298.274698795169</v>
      </c>
      <c r="P24" s="17"/>
      <c r="Q24" s="18"/>
    </row>
    <row r="25" spans="2:17" x14ac:dyDescent="0.25">
      <c r="B25" s="41">
        <f t="shared" si="1"/>
        <v>40</v>
      </c>
      <c r="C25" s="3">
        <f t="shared" si="3"/>
        <v>8175.6260240963848</v>
      </c>
      <c r="D25" s="3">
        <f t="shared" si="3"/>
        <v>11127.935421686745</v>
      </c>
      <c r="E25" s="3">
        <f t="shared" si="3"/>
        <v>14534.44626506024</v>
      </c>
      <c r="F25" s="3">
        <f t="shared" si="3"/>
        <v>18395.158554216865</v>
      </c>
      <c r="G25" s="3">
        <f t="shared" si="3"/>
        <v>22710.072289156626</v>
      </c>
      <c r="H25" s="3">
        <f t="shared" si="3"/>
        <v>27479.187469879515</v>
      </c>
      <c r="I25" s="3">
        <f t="shared" si="3"/>
        <v>32702.504096385539</v>
      </c>
      <c r="J25" s="3">
        <f t="shared" si="3"/>
        <v>38380.022168674695</v>
      </c>
      <c r="K25" s="3">
        <f t="shared" si="3"/>
        <v>44511.74168674698</v>
      </c>
      <c r="L25" s="3">
        <f t="shared" si="3"/>
        <v>51097.662650602411</v>
      </c>
      <c r="M25" s="3">
        <f t="shared" si="3"/>
        <v>58137.78506024096</v>
      </c>
      <c r="N25" s="16">
        <f t="shared" si="3"/>
        <v>90840.289156626503</v>
      </c>
      <c r="P25" s="17"/>
      <c r="Q25" s="18"/>
    </row>
    <row r="26" spans="2:17" x14ac:dyDescent="0.25">
      <c r="B26" s="40">
        <f t="shared" si="1"/>
        <v>42</v>
      </c>
      <c r="C26" s="2">
        <f t="shared" si="3"/>
        <v>8584.4073253012048</v>
      </c>
      <c r="D26" s="2">
        <f t="shared" si="3"/>
        <v>11684.332192771084</v>
      </c>
      <c r="E26" s="2">
        <f t="shared" si="3"/>
        <v>15261.168578313251</v>
      </c>
      <c r="F26" s="2">
        <f t="shared" si="3"/>
        <v>19314.91648192771</v>
      </c>
      <c r="G26" s="2">
        <f t="shared" si="3"/>
        <v>23845.575903614455</v>
      </c>
      <c r="H26" s="2">
        <f t="shared" si="3"/>
        <v>28853.146843373492</v>
      </c>
      <c r="I26" s="2">
        <f t="shared" si="3"/>
        <v>34337.629301204819</v>
      </c>
      <c r="J26" s="2">
        <f t="shared" si="3"/>
        <v>40299.023277108434</v>
      </c>
      <c r="K26" s="2">
        <f t="shared" si="3"/>
        <v>46737.328771084336</v>
      </c>
      <c r="L26" s="2">
        <f t="shared" si="3"/>
        <v>53652.545783132526</v>
      </c>
      <c r="M26" s="2">
        <f t="shared" si="3"/>
        <v>61044.674313253003</v>
      </c>
      <c r="N26" s="7">
        <f t="shared" si="3"/>
        <v>95382.303614457822</v>
      </c>
      <c r="P26" s="17"/>
      <c r="Q26" s="17"/>
    </row>
    <row r="27" spans="2:17" x14ac:dyDescent="0.25">
      <c r="B27" s="40">
        <f t="shared" si="1"/>
        <v>44</v>
      </c>
      <c r="C27" s="2">
        <f t="shared" si="3"/>
        <v>8993.1886265060239</v>
      </c>
      <c r="D27" s="2">
        <f t="shared" si="3"/>
        <v>12240.728963855419</v>
      </c>
      <c r="E27" s="2">
        <f t="shared" si="3"/>
        <v>15987.890891566263</v>
      </c>
      <c r="F27" s="2">
        <f t="shared" si="3"/>
        <v>20234.674409638552</v>
      </c>
      <c r="G27" s="2">
        <f t="shared" si="3"/>
        <v>24981.079518072285</v>
      </c>
      <c r="H27" s="2">
        <f t="shared" si="3"/>
        <v>30227.106216867465</v>
      </c>
      <c r="I27" s="2">
        <f t="shared" si="3"/>
        <v>35972.754506024095</v>
      </c>
      <c r="J27" s="2">
        <f t="shared" si="3"/>
        <v>42218.024385542165</v>
      </c>
      <c r="K27" s="2">
        <f t="shared" si="3"/>
        <v>48962.915855421677</v>
      </c>
      <c r="L27" s="2">
        <f t="shared" si="3"/>
        <v>56207.428915662655</v>
      </c>
      <c r="M27" s="2">
        <f t="shared" si="3"/>
        <v>63951.563566265053</v>
      </c>
      <c r="N27" s="7">
        <f t="shared" si="3"/>
        <v>99924.318072289141</v>
      </c>
      <c r="P27" s="19"/>
    </row>
    <row r="28" spans="2:17" x14ac:dyDescent="0.25">
      <c r="B28" s="40">
        <f t="shared" si="1"/>
        <v>46</v>
      </c>
      <c r="C28" s="2">
        <f t="shared" si="3"/>
        <v>9401.969927710843</v>
      </c>
      <c r="D28" s="2">
        <f t="shared" si="3"/>
        <v>12797.125734939758</v>
      </c>
      <c r="E28" s="2">
        <f t="shared" si="3"/>
        <v>16714.613204819274</v>
      </c>
      <c r="F28" s="2">
        <f t="shared" si="3"/>
        <v>21154.432337349397</v>
      </c>
      <c r="G28" s="2">
        <f t="shared" si="3"/>
        <v>26116.583132530119</v>
      </c>
      <c r="H28" s="2">
        <f t="shared" si="3"/>
        <v>31601.065590361442</v>
      </c>
      <c r="I28" s="2">
        <f t="shared" si="3"/>
        <v>37607.879710843372</v>
      </c>
      <c r="J28" s="2">
        <f t="shared" si="3"/>
        <v>44137.025493975903</v>
      </c>
      <c r="K28" s="2">
        <f t="shared" si="3"/>
        <v>51188.502939759033</v>
      </c>
      <c r="L28" s="2">
        <f t="shared" si="3"/>
        <v>58762.312048192769</v>
      </c>
      <c r="M28" s="2">
        <f t="shared" si="3"/>
        <v>66858.452819277096</v>
      </c>
      <c r="N28" s="7">
        <f t="shared" si="3"/>
        <v>104466.33253012047</v>
      </c>
      <c r="P28" s="19"/>
    </row>
    <row r="29" spans="2:17" x14ac:dyDescent="0.25">
      <c r="B29" s="40">
        <f t="shared" si="1"/>
        <v>48</v>
      </c>
      <c r="C29" s="2">
        <f t="shared" si="3"/>
        <v>9810.7512289156621</v>
      </c>
      <c r="D29" s="2">
        <f t="shared" si="3"/>
        <v>13353.522506024095</v>
      </c>
      <c r="E29" s="2">
        <f t="shared" si="3"/>
        <v>17441.335518072287</v>
      </c>
      <c r="F29" s="2">
        <f t="shared" si="3"/>
        <v>22074.190265060239</v>
      </c>
      <c r="G29" s="2">
        <f t="shared" si="3"/>
        <v>27252.086746987949</v>
      </c>
      <c r="H29" s="2">
        <f t="shared" si="3"/>
        <v>32975.024963855416</v>
      </c>
      <c r="I29" s="2">
        <f t="shared" si="3"/>
        <v>39243.004915662648</v>
      </c>
      <c r="J29" s="2">
        <f t="shared" si="3"/>
        <v>46056.026602409627</v>
      </c>
      <c r="K29" s="2">
        <f t="shared" si="3"/>
        <v>53414.090024096382</v>
      </c>
      <c r="L29" s="2">
        <f t="shared" si="3"/>
        <v>61317.195180722898</v>
      </c>
      <c r="M29" s="2">
        <f t="shared" si="3"/>
        <v>69765.342072289146</v>
      </c>
      <c r="N29" s="7">
        <f t="shared" si="3"/>
        <v>109008.34698795179</v>
      </c>
      <c r="P29" s="19"/>
    </row>
    <row r="30" spans="2:17" x14ac:dyDescent="0.25">
      <c r="B30" s="41">
        <f t="shared" si="1"/>
        <v>50</v>
      </c>
      <c r="C30" s="3">
        <f t="shared" si="3"/>
        <v>10219.532530120481</v>
      </c>
      <c r="D30" s="3">
        <f t="shared" si="3"/>
        <v>13909.919277108433</v>
      </c>
      <c r="E30" s="3">
        <f t="shared" si="3"/>
        <v>18168.057831325299</v>
      </c>
      <c r="F30" s="3">
        <f t="shared" si="3"/>
        <v>22993.94819277108</v>
      </c>
      <c r="G30" s="3">
        <f t="shared" si="3"/>
        <v>28387.590361445782</v>
      </c>
      <c r="H30" s="3">
        <f t="shared" si="3"/>
        <v>34348.984337349393</v>
      </c>
      <c r="I30" s="3">
        <f t="shared" si="3"/>
        <v>40878.130120481925</v>
      </c>
      <c r="J30" s="3">
        <f t="shared" si="3"/>
        <v>47975.027710843366</v>
      </c>
      <c r="K30" s="3">
        <f t="shared" si="3"/>
        <v>55639.677108433731</v>
      </c>
      <c r="L30" s="3">
        <f t="shared" si="3"/>
        <v>63872.078313253012</v>
      </c>
      <c r="M30" s="3">
        <f t="shared" si="3"/>
        <v>72672.231325301196</v>
      </c>
      <c r="N30" s="16">
        <f t="shared" si="3"/>
        <v>113550.36144578313</v>
      </c>
      <c r="P30" s="19"/>
    </row>
    <row r="31" spans="2:17" x14ac:dyDescent="0.25">
      <c r="B31" s="40">
        <f t="shared" si="1"/>
        <v>52</v>
      </c>
      <c r="C31" s="2">
        <f t="shared" si="3"/>
        <v>10628.3138313253</v>
      </c>
      <c r="D31" s="2">
        <f t="shared" si="3"/>
        <v>14466.31604819277</v>
      </c>
      <c r="E31" s="2">
        <f t="shared" si="3"/>
        <v>18894.780144578312</v>
      </c>
      <c r="F31" s="2">
        <f t="shared" si="3"/>
        <v>23913.706120481926</v>
      </c>
      <c r="G31" s="2">
        <f t="shared" si="3"/>
        <v>29523.093975903612</v>
      </c>
      <c r="H31" s="2">
        <f t="shared" si="3"/>
        <v>35722.94371084337</v>
      </c>
      <c r="I31" s="2">
        <f t="shared" si="3"/>
        <v>42513.255325301201</v>
      </c>
      <c r="J31" s="2">
        <f t="shared" si="3"/>
        <v>49894.028819277097</v>
      </c>
      <c r="K31" s="2">
        <f t="shared" si="3"/>
        <v>57865.264192771079</v>
      </c>
      <c r="L31" s="2">
        <f t="shared" si="3"/>
        <v>66426.961445783134</v>
      </c>
      <c r="M31" s="2">
        <f t="shared" si="3"/>
        <v>75579.120578313246</v>
      </c>
      <c r="N31" s="7">
        <f t="shared" si="3"/>
        <v>118092.37590361445</v>
      </c>
      <c r="P31" s="19"/>
    </row>
    <row r="32" spans="2:17" x14ac:dyDescent="0.25">
      <c r="B32" s="40">
        <f t="shared" si="1"/>
        <v>54</v>
      </c>
      <c r="C32" s="2">
        <f t="shared" si="3"/>
        <v>11037.095132530119</v>
      </c>
      <c r="D32" s="2">
        <f t="shared" si="3"/>
        <v>15022.712819277109</v>
      </c>
      <c r="E32" s="2">
        <f t="shared" si="3"/>
        <v>19621.502457831324</v>
      </c>
      <c r="F32" s="2">
        <f t="shared" si="3"/>
        <v>24833.464048192767</v>
      </c>
      <c r="G32" s="2">
        <f t="shared" si="3"/>
        <v>30658.597590361442</v>
      </c>
      <c r="H32" s="2">
        <f t="shared" si="3"/>
        <v>37096.903084337348</v>
      </c>
      <c r="I32" s="2">
        <f t="shared" si="3"/>
        <v>44148.380530120477</v>
      </c>
      <c r="J32" s="2">
        <f t="shared" si="3"/>
        <v>51813.029927710835</v>
      </c>
      <c r="K32" s="2">
        <f t="shared" si="3"/>
        <v>60090.851277108435</v>
      </c>
      <c r="L32" s="2">
        <f t="shared" si="3"/>
        <v>68981.844578313248</v>
      </c>
      <c r="M32" s="2">
        <f t="shared" si="3"/>
        <v>78486.009831325297</v>
      </c>
      <c r="N32" s="7">
        <f t="shared" si="3"/>
        <v>122634.39036144577</v>
      </c>
      <c r="P32" s="19"/>
    </row>
    <row r="33" spans="1:17" x14ac:dyDescent="0.25">
      <c r="B33" s="40">
        <f t="shared" si="1"/>
        <v>56</v>
      </c>
      <c r="C33" s="2">
        <f t="shared" si="3"/>
        <v>11445.87643373494</v>
      </c>
      <c r="D33" s="2">
        <f t="shared" si="3"/>
        <v>15579.109590361442</v>
      </c>
      <c r="E33" s="2">
        <f t="shared" si="3"/>
        <v>20348.224771084333</v>
      </c>
      <c r="F33" s="2">
        <f t="shared" si="3"/>
        <v>25753.221975903612</v>
      </c>
      <c r="G33" s="2">
        <f t="shared" si="3"/>
        <v>31794.101204819275</v>
      </c>
      <c r="H33" s="2">
        <f t="shared" si="3"/>
        <v>38470.862457831325</v>
      </c>
      <c r="I33" s="2">
        <f t="shared" si="3"/>
        <v>45783.505734939761</v>
      </c>
      <c r="J33" s="2">
        <f t="shared" si="3"/>
        <v>53732.031036144574</v>
      </c>
      <c r="K33" s="2">
        <f t="shared" si="3"/>
        <v>62316.438361445769</v>
      </c>
      <c r="L33" s="2">
        <f t="shared" si="3"/>
        <v>71536.727710843377</v>
      </c>
      <c r="M33" s="2">
        <f t="shared" si="3"/>
        <v>81392.899084337332</v>
      </c>
      <c r="N33" s="7">
        <f t="shared" si="3"/>
        <v>127176.4048192771</v>
      </c>
      <c r="P33" s="19"/>
    </row>
    <row r="34" spans="1:17" x14ac:dyDescent="0.25">
      <c r="B34" s="40">
        <f t="shared" si="1"/>
        <v>58</v>
      </c>
      <c r="C34" s="2">
        <f t="shared" si="3"/>
        <v>11854.657734939758</v>
      </c>
      <c r="D34" s="2">
        <f t="shared" si="3"/>
        <v>16135.506361445781</v>
      </c>
      <c r="E34" s="2">
        <f t="shared" si="3"/>
        <v>21074.947084337346</v>
      </c>
      <c r="F34" s="2">
        <f t="shared" si="3"/>
        <v>26672.979903614458</v>
      </c>
      <c r="G34" s="2">
        <f t="shared" si="3"/>
        <v>32929.604819277105</v>
      </c>
      <c r="H34" s="2">
        <f t="shared" si="3"/>
        <v>39844.821831325302</v>
      </c>
      <c r="I34" s="2">
        <f t="shared" si="3"/>
        <v>47418.63093975903</v>
      </c>
      <c r="J34" s="2">
        <f t="shared" si="3"/>
        <v>55651.032144578305</v>
      </c>
      <c r="K34" s="2">
        <f t="shared" si="3"/>
        <v>64542.025445783125</v>
      </c>
      <c r="L34" s="2">
        <f t="shared" si="3"/>
        <v>74091.610843373492</v>
      </c>
      <c r="M34" s="2">
        <f t="shared" si="3"/>
        <v>84299.788337349382</v>
      </c>
      <c r="N34" s="7">
        <f t="shared" si="3"/>
        <v>131718.41927710842</v>
      </c>
    </row>
    <row r="35" spans="1:17" ht="13.8" thickBot="1" x14ac:dyDescent="0.3">
      <c r="B35" s="42">
        <f t="shared" si="1"/>
        <v>60</v>
      </c>
      <c r="C35" s="8">
        <f t="shared" si="3"/>
        <v>12263.439036144578</v>
      </c>
      <c r="D35" s="8">
        <f t="shared" si="3"/>
        <v>16691.903132530118</v>
      </c>
      <c r="E35" s="8">
        <f t="shared" si="3"/>
        <v>21801.669397590358</v>
      </c>
      <c r="F35" s="8">
        <f t="shared" si="3"/>
        <v>27592.737831325296</v>
      </c>
      <c r="G35" s="8">
        <f t="shared" si="3"/>
        <v>34065.108433734938</v>
      </c>
      <c r="H35" s="8">
        <f t="shared" si="3"/>
        <v>41218.781204819272</v>
      </c>
      <c r="I35" s="8">
        <f t="shared" si="3"/>
        <v>49053.756144578314</v>
      </c>
      <c r="J35" s="8">
        <f t="shared" si="3"/>
        <v>57570.033253012043</v>
      </c>
      <c r="K35" s="8">
        <f t="shared" si="3"/>
        <v>66767.612530120474</v>
      </c>
      <c r="L35" s="8">
        <f t="shared" si="3"/>
        <v>76646.493975903621</v>
      </c>
      <c r="M35" s="8">
        <f t="shared" si="3"/>
        <v>87206.677590361433</v>
      </c>
      <c r="N35" s="9">
        <f t="shared" si="3"/>
        <v>136260.43373493975</v>
      </c>
    </row>
    <row r="36" spans="1:17" ht="13.8" thickTop="1" x14ac:dyDescent="0.25"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7" ht="18" thickBot="1" x14ac:dyDescent="0.35">
      <c r="B37" s="28" t="s">
        <v>34</v>
      </c>
      <c r="C37" s="29"/>
      <c r="D37" s="29"/>
      <c r="E37" s="29"/>
      <c r="F37" s="2"/>
      <c r="G37" s="2"/>
      <c r="H37" s="2"/>
      <c r="I37" s="2"/>
      <c r="J37" s="2"/>
      <c r="K37" s="2"/>
      <c r="L37" s="2"/>
      <c r="M37" s="2"/>
      <c r="N37" s="2"/>
    </row>
    <row r="38" spans="1:17" ht="13.8" thickTop="1" x14ac:dyDescent="0.25">
      <c r="A38" s="61"/>
      <c r="B38" s="63" t="s">
        <v>32</v>
      </c>
      <c r="C38" s="62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0"/>
    </row>
    <row r="39" spans="1:17" ht="15.6" x14ac:dyDescent="0.3">
      <c r="A39" s="68" t="s">
        <v>13</v>
      </c>
      <c r="B39" s="54" t="s">
        <v>2</v>
      </c>
      <c r="C39" s="55" t="s">
        <v>2</v>
      </c>
      <c r="D39" s="56"/>
      <c r="E39" s="56"/>
      <c r="F39" s="56"/>
      <c r="G39" s="56"/>
      <c r="H39" s="69" t="s">
        <v>21</v>
      </c>
      <c r="I39" s="56"/>
      <c r="J39" s="56"/>
      <c r="K39" s="56"/>
      <c r="L39" s="56"/>
      <c r="M39" s="56"/>
      <c r="N39" s="56"/>
      <c r="O39" s="57"/>
      <c r="P39" s="58" t="s">
        <v>32</v>
      </c>
      <c r="Q39" s="59" t="s">
        <v>33</v>
      </c>
    </row>
    <row r="40" spans="1:17" x14ac:dyDescent="0.25">
      <c r="B40" s="1" t="s">
        <v>3</v>
      </c>
      <c r="C40" s="47" t="s">
        <v>3</v>
      </c>
      <c r="D40" s="38">
        <f t="shared" ref="D40:O40" si="4">C5</f>
        <v>18</v>
      </c>
      <c r="E40" s="38">
        <f t="shared" si="4"/>
        <v>21</v>
      </c>
      <c r="F40" s="38">
        <f t="shared" si="4"/>
        <v>24</v>
      </c>
      <c r="G40" s="38">
        <f t="shared" si="4"/>
        <v>27</v>
      </c>
      <c r="H40" s="38">
        <f t="shared" si="4"/>
        <v>30</v>
      </c>
      <c r="I40" s="38">
        <f t="shared" si="4"/>
        <v>33</v>
      </c>
      <c r="J40" s="38">
        <f t="shared" si="4"/>
        <v>36</v>
      </c>
      <c r="K40" s="38">
        <f t="shared" si="4"/>
        <v>39</v>
      </c>
      <c r="L40" s="38">
        <f t="shared" si="4"/>
        <v>42</v>
      </c>
      <c r="M40" s="38">
        <f t="shared" si="4"/>
        <v>45</v>
      </c>
      <c r="N40" s="38">
        <f t="shared" si="4"/>
        <v>48</v>
      </c>
      <c r="O40" s="43">
        <f t="shared" si="4"/>
        <v>60</v>
      </c>
      <c r="P40" s="49" t="s">
        <v>4</v>
      </c>
      <c r="Q40" s="53" t="s">
        <v>4</v>
      </c>
    </row>
    <row r="41" spans="1:17" ht="15.6" x14ac:dyDescent="0.3">
      <c r="A41" s="45" t="s">
        <v>11</v>
      </c>
      <c r="B41" s="99">
        <v>24</v>
      </c>
      <c r="C41" s="100">
        <v>26</v>
      </c>
      <c r="D41" s="4">
        <f t="shared" ref="D41:O41" si="5">C$5/6*$P41*C$6</f>
        <v>273.00174197120157</v>
      </c>
      <c r="E41" s="4">
        <f t="shared" si="5"/>
        <v>433.51665507463946</v>
      </c>
      <c r="F41" s="4">
        <f t="shared" si="5"/>
        <v>647.11524022803337</v>
      </c>
      <c r="G41" s="4">
        <f t="shared" si="5"/>
        <v>921.38087915280539</v>
      </c>
      <c r="H41" s="4">
        <f t="shared" si="5"/>
        <v>1263.8969535703777</v>
      </c>
      <c r="I41" s="4">
        <f t="shared" si="5"/>
        <v>1682.2468452021726</v>
      </c>
      <c r="J41" s="4">
        <f t="shared" si="5"/>
        <v>2184.0139357696125</v>
      </c>
      <c r="K41" s="4">
        <f t="shared" si="5"/>
        <v>2776.7816069941196</v>
      </c>
      <c r="L41" s="4">
        <f t="shared" si="5"/>
        <v>3468.1332405971157</v>
      </c>
      <c r="M41" s="4">
        <f t="shared" si="5"/>
        <v>4265.6522183000243</v>
      </c>
      <c r="N41" s="4">
        <f t="shared" si="5"/>
        <v>5176.921921824267</v>
      </c>
      <c r="O41" s="12">
        <f t="shared" si="5"/>
        <v>10111.175628563022</v>
      </c>
      <c r="P41" s="50">
        <f>TAN(B41*PI()/180)</f>
        <v>0.4452286853085361</v>
      </c>
      <c r="Q41" s="48">
        <f>TAN(C41*PI()/180)</f>
        <v>0.48773258856586144</v>
      </c>
    </row>
    <row r="42" spans="1:17" ht="15.6" x14ac:dyDescent="0.3">
      <c r="A42" s="45" t="s">
        <v>5</v>
      </c>
      <c r="B42" s="11">
        <v>23</v>
      </c>
      <c r="C42" s="100">
        <v>30</v>
      </c>
      <c r="D42" s="4">
        <f t="shared" ref="D42:O42" si="6">C$5/6*$P42*C$6</f>
        <v>260.27605154825807</v>
      </c>
      <c r="E42" s="4">
        <f t="shared" si="6"/>
        <v>413.3087300048727</v>
      </c>
      <c r="F42" s="4">
        <f t="shared" si="6"/>
        <v>616.95064070698209</v>
      </c>
      <c r="G42" s="4">
        <f t="shared" si="6"/>
        <v>878.43167397537104</v>
      </c>
      <c r="H42" s="4">
        <f t="shared" si="6"/>
        <v>1204.9817201308244</v>
      </c>
      <c r="I42" s="4">
        <f t="shared" si="6"/>
        <v>1603.8306694941273</v>
      </c>
      <c r="J42" s="4">
        <f t="shared" si="6"/>
        <v>2082.2084123860645</v>
      </c>
      <c r="K42" s="4">
        <f t="shared" si="6"/>
        <v>2647.344839127421</v>
      </c>
      <c r="L42" s="4">
        <f t="shared" si="6"/>
        <v>3306.4698400389816</v>
      </c>
      <c r="M42" s="4">
        <f t="shared" si="6"/>
        <v>4066.8133054415321</v>
      </c>
      <c r="N42" s="4">
        <f t="shared" si="6"/>
        <v>4935.6051256558567</v>
      </c>
      <c r="O42" s="12">
        <f t="shared" si="6"/>
        <v>9639.8537610465955</v>
      </c>
      <c r="P42" s="50">
        <f t="shared" ref="P42:P47" si="7">TAN(B42*PI()/180)</f>
        <v>0.4244748162096047</v>
      </c>
      <c r="Q42" s="48">
        <f t="shared" ref="Q42:Q47" si="8">TAN(C42*PI()/180)</f>
        <v>0.57735026918962573</v>
      </c>
    </row>
    <row r="43" spans="1:17" ht="15.6" x14ac:dyDescent="0.3">
      <c r="A43" s="45" t="s">
        <v>12</v>
      </c>
      <c r="B43" s="11">
        <v>29</v>
      </c>
      <c r="C43" s="100">
        <v>30</v>
      </c>
      <c r="D43" s="4">
        <f t="shared" ref="D43:O43" si="9">C$5/6*$P43*C$6</f>
        <v>339.88676298370802</v>
      </c>
      <c r="E43" s="4">
        <f t="shared" si="9"/>
        <v>539.72759121949923</v>
      </c>
      <c r="F43" s="4">
        <f t="shared" si="9"/>
        <v>805.65751225767826</v>
      </c>
      <c r="G43" s="4">
        <f t="shared" si="9"/>
        <v>1147.1178250700145</v>
      </c>
      <c r="H43" s="4">
        <f t="shared" si="9"/>
        <v>1573.5498286282777</v>
      </c>
      <c r="I43" s="4">
        <f t="shared" si="9"/>
        <v>2094.3948219042381</v>
      </c>
      <c r="J43" s="4">
        <f t="shared" si="9"/>
        <v>2719.0941038696642</v>
      </c>
      <c r="K43" s="4">
        <f t="shared" si="9"/>
        <v>3457.0889734963262</v>
      </c>
      <c r="L43" s="4">
        <f t="shared" si="9"/>
        <v>4317.8207297559939</v>
      </c>
      <c r="M43" s="4">
        <f t="shared" si="9"/>
        <v>5310.7306716204375</v>
      </c>
      <c r="N43" s="4">
        <f t="shared" si="9"/>
        <v>6445.2600980614261</v>
      </c>
      <c r="O43" s="12">
        <f t="shared" si="9"/>
        <v>12588.398629026222</v>
      </c>
      <c r="P43" s="50">
        <f t="shared" si="7"/>
        <v>0.55430905145276899</v>
      </c>
      <c r="Q43" s="48">
        <f t="shared" si="8"/>
        <v>0.57735026918962573</v>
      </c>
    </row>
    <row r="44" spans="1:17" ht="15.6" x14ac:dyDescent="0.3">
      <c r="A44" s="45" t="s">
        <v>14</v>
      </c>
      <c r="B44" s="11">
        <v>27</v>
      </c>
      <c r="C44" s="100">
        <v>27</v>
      </c>
      <c r="D44" s="4">
        <f t="shared" ref="D44:O44" si="10">C$5/6*$P44*C$6</f>
        <v>312.42671436195457</v>
      </c>
      <c r="E44" s="4">
        <f t="shared" si="10"/>
        <v>496.12205104699257</v>
      </c>
      <c r="F44" s="4">
        <f t="shared" si="10"/>
        <v>740.56702663574401</v>
      </c>
      <c r="G44" s="4">
        <f t="shared" si="10"/>
        <v>1054.4401609715967</v>
      </c>
      <c r="H44" s="4">
        <f t="shared" si="10"/>
        <v>1446.4199738979376</v>
      </c>
      <c r="I44" s="4">
        <f t="shared" si="10"/>
        <v>1925.1849852581547</v>
      </c>
      <c r="J44" s="4">
        <f t="shared" si="10"/>
        <v>2499.4137148956365</v>
      </c>
      <c r="K44" s="4">
        <f t="shared" si="10"/>
        <v>3177.7846826537689</v>
      </c>
      <c r="L44" s="4">
        <f t="shared" si="10"/>
        <v>3968.9764083759405</v>
      </c>
      <c r="M44" s="4">
        <f t="shared" si="10"/>
        <v>4881.6674119055388</v>
      </c>
      <c r="N44" s="4">
        <f t="shared" si="10"/>
        <v>5924.5362130859521</v>
      </c>
      <c r="O44" s="12">
        <f t="shared" si="10"/>
        <v>11571.3597911835</v>
      </c>
      <c r="P44" s="50">
        <f t="shared" si="7"/>
        <v>0.50952544949442879</v>
      </c>
      <c r="Q44" s="48">
        <f t="shared" si="8"/>
        <v>0.50952544949442879</v>
      </c>
    </row>
    <row r="45" spans="1:17" ht="15.6" x14ac:dyDescent="0.3">
      <c r="A45" s="45" t="s">
        <v>6</v>
      </c>
      <c r="B45" s="11">
        <v>25</v>
      </c>
      <c r="C45" s="100">
        <v>29</v>
      </c>
      <c r="D45" s="4">
        <f t="shared" ref="D45:O45" si="11">C$5/6*$P45*C$6</f>
        <v>285.92677689355855</v>
      </c>
      <c r="E45" s="4">
        <f t="shared" si="11"/>
        <v>454.04113182634524</v>
      </c>
      <c r="F45" s="4">
        <f t="shared" si="11"/>
        <v>677.75236004399062</v>
      </c>
      <c r="G45" s="4">
        <f t="shared" si="11"/>
        <v>965.0028720157602</v>
      </c>
      <c r="H45" s="4">
        <f t="shared" si="11"/>
        <v>1323.7350782109193</v>
      </c>
      <c r="I45" s="4">
        <f t="shared" si="11"/>
        <v>1761.8913890987335</v>
      </c>
      <c r="J45" s="4">
        <f t="shared" si="11"/>
        <v>2287.4142151484684</v>
      </c>
      <c r="K45" s="4">
        <f t="shared" si="11"/>
        <v>2908.2459668293895</v>
      </c>
      <c r="L45" s="4">
        <f t="shared" si="11"/>
        <v>3632.3290546107619</v>
      </c>
      <c r="M45" s="4">
        <f t="shared" si="11"/>
        <v>4467.6058889618525</v>
      </c>
      <c r="N45" s="4">
        <f t="shared" si="11"/>
        <v>5422.018880351925</v>
      </c>
      <c r="O45" s="12">
        <f t="shared" si="11"/>
        <v>10589.880625687354</v>
      </c>
      <c r="P45" s="50">
        <f t="shared" si="7"/>
        <v>0.46630765815499858</v>
      </c>
      <c r="Q45" s="48">
        <f t="shared" si="8"/>
        <v>0.55430905145276899</v>
      </c>
    </row>
    <row r="46" spans="1:17" ht="15.6" x14ac:dyDescent="0.3">
      <c r="A46" s="45" t="s">
        <v>7</v>
      </c>
      <c r="B46" s="11">
        <v>24</v>
      </c>
      <c r="C46" s="100">
        <v>24</v>
      </c>
      <c r="D46" s="4">
        <f t="shared" ref="D46:O47" si="12">C$5/6*$P46*C$6</f>
        <v>273.00174197120157</v>
      </c>
      <c r="E46" s="4">
        <f t="shared" si="12"/>
        <v>433.51665507463946</v>
      </c>
      <c r="F46" s="4">
        <f t="shared" si="12"/>
        <v>647.11524022803337</v>
      </c>
      <c r="G46" s="4">
        <f t="shared" si="12"/>
        <v>921.38087915280539</v>
      </c>
      <c r="H46" s="4">
        <f t="shared" si="12"/>
        <v>1263.8969535703777</v>
      </c>
      <c r="I46" s="4">
        <f t="shared" si="12"/>
        <v>1682.2468452021726</v>
      </c>
      <c r="J46" s="4">
        <f t="shared" si="12"/>
        <v>2184.0139357696125</v>
      </c>
      <c r="K46" s="4">
        <f t="shared" si="12"/>
        <v>2776.7816069941196</v>
      </c>
      <c r="L46" s="4">
        <f t="shared" si="12"/>
        <v>3468.1332405971157</v>
      </c>
      <c r="M46" s="4">
        <f t="shared" si="12"/>
        <v>4265.6522183000243</v>
      </c>
      <c r="N46" s="4">
        <f t="shared" si="12"/>
        <v>5176.921921824267</v>
      </c>
      <c r="O46" s="12">
        <f t="shared" si="12"/>
        <v>10111.175628563022</v>
      </c>
      <c r="P46" s="50">
        <f t="shared" si="7"/>
        <v>0.4452286853085361</v>
      </c>
      <c r="Q46" s="83">
        <f t="shared" si="8"/>
        <v>0.4452286853085361</v>
      </c>
    </row>
    <row r="47" spans="1:17" ht="16.2" thickBot="1" x14ac:dyDescent="0.35">
      <c r="A47" s="46" t="s">
        <v>36</v>
      </c>
      <c r="B47" s="13">
        <v>21</v>
      </c>
      <c r="C47" s="101">
        <v>22</v>
      </c>
      <c r="D47" s="14">
        <f t="shared" si="12"/>
        <v>235.37465959126436</v>
      </c>
      <c r="E47" s="14">
        <f t="shared" si="12"/>
        <v>373.76624185094295</v>
      </c>
      <c r="F47" s="14">
        <f t="shared" si="12"/>
        <v>557.92511903114519</v>
      </c>
      <c r="G47" s="14">
        <f t="shared" si="12"/>
        <v>794.38947612051732</v>
      </c>
      <c r="H47" s="14">
        <f t="shared" si="12"/>
        <v>1089.6974981077055</v>
      </c>
      <c r="I47" s="14">
        <f t="shared" si="12"/>
        <v>1450.387369981356</v>
      </c>
      <c r="J47" s="14">
        <f t="shared" si="12"/>
        <v>1882.9972767301149</v>
      </c>
      <c r="K47" s="14">
        <f t="shared" si="12"/>
        <v>2394.065403342629</v>
      </c>
      <c r="L47" s="14">
        <f t="shared" si="12"/>
        <v>2990.1299348075436</v>
      </c>
      <c r="M47" s="14">
        <f t="shared" si="12"/>
        <v>3677.729056113506</v>
      </c>
      <c r="N47" s="14">
        <f t="shared" si="12"/>
        <v>4463.4009522491615</v>
      </c>
      <c r="O47" s="15">
        <f t="shared" si="12"/>
        <v>8717.5799848616443</v>
      </c>
      <c r="P47" s="51">
        <f t="shared" si="7"/>
        <v>0.38386403503541577</v>
      </c>
      <c r="Q47" s="52">
        <f t="shared" si="8"/>
        <v>0.40402622583515679</v>
      </c>
    </row>
    <row r="48" spans="1:17" ht="13.8" thickTop="1" x14ac:dyDescent="0.25"/>
    <row r="50" spans="1:15" ht="18" thickBot="1" x14ac:dyDescent="0.35">
      <c r="B50" s="28" t="s">
        <v>42</v>
      </c>
      <c r="C50" s="29"/>
      <c r="D50" s="29"/>
      <c r="E50" s="29"/>
      <c r="F50" s="2"/>
      <c r="G50" s="2"/>
      <c r="H50" s="2"/>
      <c r="I50" s="2"/>
      <c r="J50" s="2"/>
      <c r="K50" s="2"/>
      <c r="L50" s="2"/>
      <c r="M50" s="2"/>
      <c r="N50" s="2"/>
    </row>
    <row r="51" spans="1:15" ht="13.8" thickTop="1" x14ac:dyDescent="0.25">
      <c r="A51" s="61"/>
      <c r="B51" s="78"/>
      <c r="C51" s="6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5.6" x14ac:dyDescent="0.3">
      <c r="A52" s="68" t="s">
        <v>13</v>
      </c>
      <c r="B52" s="79"/>
      <c r="C52" s="80"/>
      <c r="D52" s="56"/>
      <c r="E52" s="56"/>
      <c r="F52" s="56"/>
      <c r="G52" s="56"/>
      <c r="H52" s="69" t="s">
        <v>21</v>
      </c>
      <c r="I52" s="56"/>
      <c r="J52" s="56"/>
      <c r="K52" s="56"/>
      <c r="L52" s="56"/>
      <c r="M52" s="56"/>
      <c r="N52" s="56"/>
      <c r="O52" s="66"/>
    </row>
    <row r="53" spans="1:15" x14ac:dyDescent="0.25">
      <c r="B53" s="20"/>
      <c r="C53" s="81"/>
      <c r="D53" s="64">
        <f>C5</f>
        <v>18</v>
      </c>
      <c r="E53" s="64">
        <f t="shared" ref="E53:O53" si="13">D5</f>
        <v>21</v>
      </c>
      <c r="F53" s="64">
        <f t="shared" si="13"/>
        <v>24</v>
      </c>
      <c r="G53" s="64">
        <f t="shared" si="13"/>
        <v>27</v>
      </c>
      <c r="H53" s="64">
        <f t="shared" si="13"/>
        <v>30</v>
      </c>
      <c r="I53" s="64">
        <f t="shared" si="13"/>
        <v>33</v>
      </c>
      <c r="J53" s="64">
        <f t="shared" si="13"/>
        <v>36</v>
      </c>
      <c r="K53" s="64">
        <f t="shared" si="13"/>
        <v>39</v>
      </c>
      <c r="L53" s="64">
        <f t="shared" si="13"/>
        <v>42</v>
      </c>
      <c r="M53" s="64">
        <f t="shared" si="13"/>
        <v>45</v>
      </c>
      <c r="N53" s="64">
        <f t="shared" si="13"/>
        <v>48</v>
      </c>
      <c r="O53" s="67">
        <f t="shared" si="13"/>
        <v>60</v>
      </c>
    </row>
    <row r="54" spans="1:15" ht="15.6" x14ac:dyDescent="0.3">
      <c r="A54" s="45" t="s">
        <v>11</v>
      </c>
      <c r="B54" s="20"/>
      <c r="C54" s="11"/>
      <c r="D54" s="70">
        <f xml:space="preserve"> -3.1415926*((D$53^3)/24*$Q41)/1.245</f>
        <v>-299.06704668049576</v>
      </c>
      <c r="E54" s="71">
        <f t="shared" ref="E54:O54" si="14" xml:space="preserve"> -3.1415926*((E$53^3)/24*$Q41)/1.245</f>
        <v>-474.90739357134282</v>
      </c>
      <c r="F54" s="71">
        <f t="shared" si="14"/>
        <v>-708.8996662056195</v>
      </c>
      <c r="G54" s="71">
        <f t="shared" si="14"/>
        <v>-1009.3512825466731</v>
      </c>
      <c r="H54" s="71">
        <f t="shared" si="14"/>
        <v>-1384.569660557851</v>
      </c>
      <c r="I54" s="71">
        <f t="shared" si="14"/>
        <v>-1842.8622182024992</v>
      </c>
      <c r="J54" s="71">
        <f t="shared" si="14"/>
        <v>-2392.5363734439661</v>
      </c>
      <c r="K54" s="71">
        <f t="shared" si="14"/>
        <v>-3041.899544245598</v>
      </c>
      <c r="L54" s="71">
        <f t="shared" si="14"/>
        <v>-3799.2591485707426</v>
      </c>
      <c r="M54" s="71">
        <f t="shared" si="14"/>
        <v>-4672.9226043827466</v>
      </c>
      <c r="N54" s="71">
        <f t="shared" si="14"/>
        <v>-5671.197329644956</v>
      </c>
      <c r="O54" s="72">
        <f t="shared" si="14"/>
        <v>-11076.557284462808</v>
      </c>
    </row>
    <row r="55" spans="1:15" ht="15.6" x14ac:dyDescent="0.3">
      <c r="A55" s="45" t="s">
        <v>5</v>
      </c>
      <c r="B55" s="37"/>
      <c r="C55" s="11"/>
      <c r="D55" s="73">
        <f t="shared" ref="D55:O60" si="15" xml:space="preserve"> -3.1415926*((D$53^3)/24*$Q42)/1.245</f>
        <v>-354.01866505259045</v>
      </c>
      <c r="E55" s="74">
        <f t="shared" si="15"/>
        <v>-562.16852830110429</v>
      </c>
      <c r="F55" s="74">
        <f t="shared" si="15"/>
        <v>-839.15535419873299</v>
      </c>
      <c r="G55" s="74">
        <f t="shared" si="15"/>
        <v>-1194.8129945524927</v>
      </c>
      <c r="H55" s="74">
        <f t="shared" si="15"/>
        <v>-1638.9753011694004</v>
      </c>
      <c r="I55" s="74">
        <f t="shared" si="15"/>
        <v>-2181.4761258564713</v>
      </c>
      <c r="J55" s="74">
        <f t="shared" si="15"/>
        <v>-2832.1493204207236</v>
      </c>
      <c r="K55" s="74">
        <f t="shared" si="15"/>
        <v>-3600.8287366691716</v>
      </c>
      <c r="L55" s="74">
        <f t="shared" si="15"/>
        <v>-4497.3482264088343</v>
      </c>
      <c r="M55" s="74">
        <f t="shared" si="15"/>
        <v>-5531.5416414467254</v>
      </c>
      <c r="N55" s="74">
        <f t="shared" si="15"/>
        <v>-6713.2428335898639</v>
      </c>
      <c r="O55" s="72">
        <f t="shared" si="15"/>
        <v>-13111.802409355203</v>
      </c>
    </row>
    <row r="56" spans="1:15" ht="15.6" x14ac:dyDescent="0.3">
      <c r="A56" s="45" t="s">
        <v>12</v>
      </c>
      <c r="B56" s="37"/>
      <c r="C56" s="11"/>
      <c r="D56" s="73">
        <f t="shared" si="15"/>
        <v>-354.01866505259045</v>
      </c>
      <c r="E56" s="74">
        <f t="shared" si="15"/>
        <v>-562.16852830110429</v>
      </c>
      <c r="F56" s="74">
        <f t="shared" si="15"/>
        <v>-839.15535419873299</v>
      </c>
      <c r="G56" s="74">
        <f t="shared" si="15"/>
        <v>-1194.8129945524927</v>
      </c>
      <c r="H56" s="74">
        <f t="shared" si="15"/>
        <v>-1638.9753011694004</v>
      </c>
      <c r="I56" s="74">
        <f t="shared" si="15"/>
        <v>-2181.4761258564713</v>
      </c>
      <c r="J56" s="74">
        <f t="shared" si="15"/>
        <v>-2832.1493204207236</v>
      </c>
      <c r="K56" s="74">
        <f t="shared" si="15"/>
        <v>-3600.8287366691716</v>
      </c>
      <c r="L56" s="74">
        <f t="shared" si="15"/>
        <v>-4497.3482264088343</v>
      </c>
      <c r="M56" s="74">
        <f t="shared" si="15"/>
        <v>-5531.5416414467254</v>
      </c>
      <c r="N56" s="74">
        <f t="shared" si="15"/>
        <v>-6713.2428335898639</v>
      </c>
      <c r="O56" s="72">
        <f t="shared" si="15"/>
        <v>-13111.802409355203</v>
      </c>
    </row>
    <row r="57" spans="1:15" ht="15.6" x14ac:dyDescent="0.3">
      <c r="A57" s="45" t="s">
        <v>14</v>
      </c>
      <c r="B57" s="37"/>
      <c r="C57" s="11"/>
      <c r="D57" s="73">
        <f t="shared" si="15"/>
        <v>-312.42995641713992</v>
      </c>
      <c r="E57" s="74">
        <f t="shared" si="15"/>
        <v>-496.12719931055091</v>
      </c>
      <c r="F57" s="74">
        <f t="shared" si="15"/>
        <v>-740.57471150729464</v>
      </c>
      <c r="G57" s="74">
        <f t="shared" si="15"/>
        <v>-1054.4511029078471</v>
      </c>
      <c r="H57" s="74">
        <f t="shared" si="15"/>
        <v>-1446.4349834126847</v>
      </c>
      <c r="I57" s="74">
        <f t="shared" si="15"/>
        <v>-1925.2049629222834</v>
      </c>
      <c r="J57" s="74">
        <f t="shared" si="15"/>
        <v>-2499.4396513371194</v>
      </c>
      <c r="K57" s="74">
        <f t="shared" si="15"/>
        <v>-3177.8176585576684</v>
      </c>
      <c r="L57" s="74">
        <f t="shared" si="15"/>
        <v>-3969.0175944844073</v>
      </c>
      <c r="M57" s="74">
        <f t="shared" si="15"/>
        <v>-4881.7180690178111</v>
      </c>
      <c r="N57" s="74">
        <f t="shared" si="15"/>
        <v>-5924.5976920583571</v>
      </c>
      <c r="O57" s="72">
        <f t="shared" si="15"/>
        <v>-11571.479867301477</v>
      </c>
    </row>
    <row r="58" spans="1:15" ht="15.6" x14ac:dyDescent="0.3">
      <c r="A58" s="45" t="s">
        <v>6</v>
      </c>
      <c r="B58" s="37"/>
      <c r="C58" s="11"/>
      <c r="D58" s="73">
        <f t="shared" si="15"/>
        <v>-339.8902899920966</v>
      </c>
      <c r="E58" s="74">
        <f t="shared" si="15"/>
        <v>-539.73319197819046</v>
      </c>
      <c r="F58" s="74">
        <f t="shared" si="15"/>
        <v>-805.66587257385868</v>
      </c>
      <c r="G58" s="74">
        <f t="shared" si="15"/>
        <v>-1147.129728723326</v>
      </c>
      <c r="H58" s="74">
        <f t="shared" si="15"/>
        <v>-1573.5661573708176</v>
      </c>
      <c r="I58" s="74">
        <f t="shared" si="15"/>
        <v>-2094.4165554605584</v>
      </c>
      <c r="J58" s="74">
        <f t="shared" si="15"/>
        <v>-2719.1223199367728</v>
      </c>
      <c r="K58" s="74">
        <f t="shared" si="15"/>
        <v>-3457.1248477436866</v>
      </c>
      <c r="L58" s="74">
        <f t="shared" si="15"/>
        <v>-4317.8655358255237</v>
      </c>
      <c r="M58" s="74">
        <f t="shared" si="15"/>
        <v>-5310.7857811265094</v>
      </c>
      <c r="N58" s="74">
        <f t="shared" si="15"/>
        <v>-6445.3269805908694</v>
      </c>
      <c r="O58" s="72">
        <f t="shared" si="15"/>
        <v>-12588.529258966541</v>
      </c>
    </row>
    <row r="59" spans="1:15" ht="15.6" x14ac:dyDescent="0.3">
      <c r="A59" s="45" t="s">
        <v>7</v>
      </c>
      <c r="B59" s="37"/>
      <c r="C59" s="11"/>
      <c r="D59" s="73">
        <f t="shared" si="15"/>
        <v>-273.00457491304837</v>
      </c>
      <c r="E59" s="74">
        <f t="shared" si="15"/>
        <v>-433.52115368136845</v>
      </c>
      <c r="F59" s="74">
        <f t="shared" si="15"/>
        <v>-647.12195534944806</v>
      </c>
      <c r="G59" s="74">
        <f t="shared" si="15"/>
        <v>-921.39044033153823</v>
      </c>
      <c r="H59" s="74">
        <f t="shared" si="15"/>
        <v>-1263.9100690418907</v>
      </c>
      <c r="I59" s="74">
        <f t="shared" si="15"/>
        <v>-1682.2643018947563</v>
      </c>
      <c r="J59" s="74">
        <f t="shared" si="15"/>
        <v>-2184.036599304387</v>
      </c>
      <c r="K59" s="74">
        <f t="shared" si="15"/>
        <v>-2776.8104216850338</v>
      </c>
      <c r="L59" s="74">
        <f t="shared" si="15"/>
        <v>-3468.1692294509476</v>
      </c>
      <c r="M59" s="74">
        <f t="shared" si="15"/>
        <v>-4265.6964830163806</v>
      </c>
      <c r="N59" s="74">
        <f t="shared" si="15"/>
        <v>-5176.9756427955845</v>
      </c>
      <c r="O59" s="72">
        <f t="shared" si="15"/>
        <v>-10111.280552335125</v>
      </c>
    </row>
    <row r="60" spans="1:15" ht="16.2" thickBot="1" x14ac:dyDescent="0.35">
      <c r="A60" s="46" t="s">
        <v>36</v>
      </c>
      <c r="B60" s="84"/>
      <c r="C60" s="85"/>
      <c r="D60" s="75">
        <f t="shared" si="15"/>
        <v>-247.74012025171626</v>
      </c>
      <c r="E60" s="76">
        <f t="shared" si="15"/>
        <v>-393.40213539971603</v>
      </c>
      <c r="F60" s="76">
        <f t="shared" si="15"/>
        <v>-587.23584059666075</v>
      </c>
      <c r="G60" s="76">
        <f t="shared" si="15"/>
        <v>-836.12290584954246</v>
      </c>
      <c r="H60" s="76">
        <f t="shared" si="15"/>
        <v>-1146.945001165353</v>
      </c>
      <c r="I60" s="76">
        <f t="shared" si="15"/>
        <v>-1526.5837965510848</v>
      </c>
      <c r="J60" s="76">
        <f t="shared" si="15"/>
        <v>-1981.9209620137301</v>
      </c>
      <c r="K60" s="76">
        <f t="shared" si="15"/>
        <v>-2519.8381675602809</v>
      </c>
      <c r="L60" s="76">
        <f t="shared" si="15"/>
        <v>-3147.2170831977282</v>
      </c>
      <c r="M60" s="76">
        <f t="shared" si="15"/>
        <v>-3870.9393789330666</v>
      </c>
      <c r="N60" s="76">
        <f t="shared" si="15"/>
        <v>-4697.886724773286</v>
      </c>
      <c r="O60" s="77">
        <f t="shared" si="15"/>
        <v>-9175.560009322824</v>
      </c>
    </row>
    <row r="61" spans="1:15" ht="13.8" thickTop="1" x14ac:dyDescent="0.25"/>
    <row r="65" spans="1:1" x14ac:dyDescent="0.25">
      <c r="A65" s="31" t="s">
        <v>19</v>
      </c>
    </row>
    <row r="66" spans="1:1" x14ac:dyDescent="0.25">
      <c r="A66" s="31" t="s">
        <v>20</v>
      </c>
    </row>
  </sheetData>
  <sheetProtection sheet="1" objects="1" scenarios="1"/>
  <mergeCells count="2">
    <mergeCell ref="C4:N4"/>
    <mergeCell ref="O1:V1"/>
  </mergeCells>
  <phoneticPr fontId="0" type="noConversion"/>
  <dataValidations count="2">
    <dataValidation type="list" allowBlank="1" showInputMessage="1" showErrorMessage="1" sqref="Q3">
      <formula1>$A$41:$A$47</formula1>
    </dataValidation>
    <dataValidation type="list" allowBlank="1" showInputMessage="1" showErrorMessage="1" sqref="Q11 Q16">
      <formula1>$A$65:$A$66</formula1>
    </dataValidation>
  </dataValidations>
  <hyperlinks>
    <hyperlink ref="S7" r:id="rId1"/>
  </hyperlinks>
  <pageMargins left="0.69" right="0.75" top="0.73" bottom="0.63" header="0.38" footer="0.28000000000000003"/>
  <pageSetup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Biosystems &amp; Ag Engineering/Univ KY/Princeton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G McNeill</dc:creator>
  <cp:lastModifiedBy>mark</cp:lastModifiedBy>
  <cp:lastPrinted>2004-07-02T16:18:35Z</cp:lastPrinted>
  <dcterms:created xsi:type="dcterms:W3CDTF">2004-01-30T15:28:52Z</dcterms:created>
  <dcterms:modified xsi:type="dcterms:W3CDTF">2012-11-12T20:07:05Z</dcterms:modified>
</cp:coreProperties>
</file>